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Planilha" sheetId="1" r:id="rId1"/>
    <sheet name="BDI" sheetId="2" r:id="rId2"/>
  </sheets>
  <externalReferences>
    <externalReference r:id="rId3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Apelido" hidden="1">[1]DADOS!$F$16</definedName>
    <definedName name="Import.CR" hidden="1">[1]DADOS!$F$7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mport.Proponente" hidden="1">[1]DADOS!$F$5</definedName>
    <definedName name="Import.RespOrçamento" hidden="1">[1]DADOS!$F$22:$F$24</definedName>
    <definedName name="Import.SICONV" hidden="1">[1]DADOS!$F$8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 s="1"/>
  <c r="J22" i="2"/>
  <c r="A19" i="2"/>
  <c r="A18" i="2"/>
  <c r="A17" i="2"/>
  <c r="A16" i="2"/>
  <c r="A15" i="2"/>
  <c r="G32" i="1" l="1"/>
  <c r="G75" i="1" l="1"/>
  <c r="I75" i="1" s="1"/>
  <c r="H75" i="1" s="1"/>
  <c r="G78" i="1"/>
  <c r="G73" i="1"/>
  <c r="G74" i="1"/>
  <c r="G76" i="1"/>
  <c r="G77" i="1"/>
  <c r="I77" i="1" s="1"/>
  <c r="H77" i="1" s="1"/>
  <c r="G79" i="1"/>
  <c r="I79" i="1" s="1"/>
  <c r="H79" i="1" s="1"/>
  <c r="G80" i="1"/>
  <c r="G81" i="1"/>
  <c r="I81" i="1" s="1"/>
  <c r="H81" i="1" s="1"/>
  <c r="G72" i="1"/>
  <c r="G64" i="1"/>
  <c r="G65" i="1"/>
  <c r="G66" i="1"/>
  <c r="G67" i="1"/>
  <c r="G68" i="1"/>
  <c r="G59" i="1"/>
  <c r="G60" i="1"/>
  <c r="G61" i="1"/>
  <c r="G62" i="1"/>
  <c r="G63" i="1"/>
  <c r="G58" i="1"/>
  <c r="G53" i="1"/>
  <c r="G54" i="1"/>
  <c r="G55" i="1"/>
  <c r="G52" i="1"/>
  <c r="G11" i="1"/>
  <c r="I80" i="1" l="1"/>
  <c r="H80" i="1" s="1"/>
  <c r="I78" i="1"/>
  <c r="H78" i="1" s="1"/>
  <c r="I76" i="1"/>
  <c r="H76" i="1" s="1"/>
  <c r="I74" i="1"/>
  <c r="H74" i="1" s="1"/>
  <c r="I73" i="1"/>
  <c r="H73" i="1" s="1"/>
  <c r="I72" i="1"/>
  <c r="H72" i="1" s="1"/>
  <c r="I68" i="1"/>
  <c r="H68" i="1" s="1"/>
  <c r="I67" i="1"/>
  <c r="H67" i="1" s="1"/>
  <c r="I66" i="1"/>
  <c r="H66" i="1" s="1"/>
  <c r="I65" i="1"/>
  <c r="H65" i="1" s="1"/>
  <c r="I64" i="1"/>
  <c r="H64" i="1" s="1"/>
  <c r="I63" i="1"/>
  <c r="H63" i="1" s="1"/>
  <c r="I62" i="1"/>
  <c r="H62" i="1" s="1"/>
  <c r="I61" i="1"/>
  <c r="H61" i="1" s="1"/>
  <c r="I60" i="1"/>
  <c r="H60" i="1" s="1"/>
  <c r="I59" i="1"/>
  <c r="H59" i="1" s="1"/>
  <c r="I58" i="1"/>
  <c r="H58" i="1" s="1"/>
  <c r="I55" i="1"/>
  <c r="H55" i="1" s="1"/>
  <c r="I54" i="1"/>
  <c r="H54" i="1" s="1"/>
  <c r="I53" i="1"/>
  <c r="H53" i="1" s="1"/>
  <c r="I52" i="1"/>
  <c r="H52" i="1" s="1"/>
  <c r="I11" i="1"/>
  <c r="H11" i="1" s="1"/>
  <c r="G70" i="1"/>
  <c r="G56" i="1"/>
  <c r="G42" i="1"/>
  <c r="G43" i="1"/>
  <c r="G41" i="1"/>
  <c r="G47" i="1"/>
  <c r="G48" i="1"/>
  <c r="G49" i="1"/>
  <c r="G46" i="1"/>
  <c r="H82" i="1" l="1"/>
  <c r="H70" i="1"/>
  <c r="H56" i="1"/>
  <c r="I49" i="1"/>
  <c r="H49" i="1" s="1"/>
  <c r="I48" i="1"/>
  <c r="H48" i="1" s="1"/>
  <c r="I47" i="1"/>
  <c r="H47" i="1" s="1"/>
  <c r="I46" i="1"/>
  <c r="H46" i="1" s="1"/>
  <c r="I43" i="1"/>
  <c r="H43" i="1" s="1"/>
  <c r="I42" i="1"/>
  <c r="H42" i="1" s="1"/>
  <c r="I41" i="1"/>
  <c r="H41" i="1" s="1"/>
  <c r="G44" i="1"/>
  <c r="G50" i="1"/>
  <c r="G37" i="1"/>
  <c r="G38" i="1"/>
  <c r="G36" i="1"/>
  <c r="G26" i="1"/>
  <c r="G27" i="1"/>
  <c r="I27" i="1" s="1"/>
  <c r="H27" i="1" s="1"/>
  <c r="G28" i="1"/>
  <c r="I28" i="1" s="1"/>
  <c r="H28" i="1" s="1"/>
  <c r="G29" i="1"/>
  <c r="I29" i="1" s="1"/>
  <c r="H29" i="1" s="1"/>
  <c r="G30" i="1"/>
  <c r="G31" i="1"/>
  <c r="I31" i="1" s="1"/>
  <c r="H31" i="1" s="1"/>
  <c r="G33" i="1"/>
  <c r="I33" i="1" s="1"/>
  <c r="H33" i="1" s="1"/>
  <c r="G25" i="1"/>
  <c r="I25" i="1" s="1"/>
  <c r="H25" i="1" s="1"/>
  <c r="H50" i="1" l="1"/>
  <c r="H44" i="1"/>
  <c r="I38" i="1"/>
  <c r="H38" i="1" s="1"/>
  <c r="I37" i="1"/>
  <c r="H37" i="1" s="1"/>
  <c r="I36" i="1"/>
  <c r="H36" i="1"/>
  <c r="I30" i="1"/>
  <c r="H30" i="1"/>
  <c r="I26" i="1"/>
  <c r="H26" i="1" s="1"/>
  <c r="G39" i="1"/>
  <c r="G22" i="1"/>
  <c r="I22" i="1" s="1"/>
  <c r="H22" i="1" s="1"/>
  <c r="G21" i="1"/>
  <c r="I21" i="1" s="1"/>
  <c r="G13" i="1"/>
  <c r="G14" i="1"/>
  <c r="G15" i="1"/>
  <c r="G16" i="1"/>
  <c r="G17" i="1"/>
  <c r="G18" i="1"/>
  <c r="G12" i="1"/>
  <c r="H39" i="1" l="1"/>
  <c r="H34" i="1"/>
  <c r="H23" i="1"/>
  <c r="I18" i="1"/>
  <c r="H18" i="1" s="1"/>
  <c r="I17" i="1"/>
  <c r="H17" i="1" s="1"/>
  <c r="H16" i="1"/>
  <c r="I16" i="1"/>
  <c r="I15" i="1"/>
  <c r="H15" i="1" s="1"/>
  <c r="I14" i="1"/>
  <c r="H14" i="1" s="1"/>
  <c r="I13" i="1"/>
  <c r="H13" i="1" s="1"/>
  <c r="I12" i="1"/>
  <c r="H12" i="1" s="1"/>
  <c r="G19" i="1"/>
  <c r="G23" i="1"/>
  <c r="H19" i="1" l="1"/>
</calcChain>
</file>

<file path=xl/sharedStrings.xml><?xml version="1.0" encoding="utf-8"?>
<sst xmlns="http://schemas.openxmlformats.org/spreadsheetml/2006/main" count="258" uniqueCount="176">
  <si>
    <t>Item</t>
  </si>
  <si>
    <t>Descrição</t>
  </si>
  <si>
    <t>Un</t>
  </si>
  <si>
    <t>Total do Grupo</t>
  </si>
  <si>
    <t>Valor Total do Orçamento</t>
  </si>
  <si>
    <t>Prefeitura Municipal de Colorado - RS</t>
  </si>
  <si>
    <t>Local:</t>
  </si>
  <si>
    <t xml:space="preserve">Obra: </t>
  </si>
  <si>
    <t>PINTURA</t>
  </si>
  <si>
    <t>M³</t>
  </si>
  <si>
    <t>Planilha Quantitativa</t>
  </si>
  <si>
    <t xml:space="preserve">U N </t>
  </si>
  <si>
    <t>______________________________________</t>
  </si>
  <si>
    <t>3.1</t>
  </si>
  <si>
    <t>3.2</t>
  </si>
  <si>
    <t>3.3</t>
  </si>
  <si>
    <t>3.4</t>
  </si>
  <si>
    <t>2.1</t>
  </si>
  <si>
    <t>4.1</t>
  </si>
  <si>
    <t>4.2</t>
  </si>
  <si>
    <t>4.3</t>
  </si>
  <si>
    <t>6.1</t>
  </si>
  <si>
    <t>6.2</t>
  </si>
  <si>
    <t>M</t>
  </si>
  <si>
    <t>3.5</t>
  </si>
  <si>
    <t>3.6</t>
  </si>
  <si>
    <t>5.1</t>
  </si>
  <si>
    <t>5.2</t>
  </si>
  <si>
    <t>5.3</t>
  </si>
  <si>
    <t>6.3</t>
  </si>
  <si>
    <t>6.4</t>
  </si>
  <si>
    <t>SERVIÇOS INICIAIS E FUNDAÇÕES</t>
  </si>
  <si>
    <t>Sinapi</t>
  </si>
  <si>
    <t>LOCACAO CONVENCIONAL DE OBRA, UTILIZANDO GABARITO DE TÁBUAS CORRIDAS PONTALETADAS A CADA 2,00M - 2 UTILIZAÇÕES. AF_10/2018</t>
  </si>
  <si>
    <t>M²</t>
  </si>
  <si>
    <t xml:space="preserve">ALVENARIA DE VEDAÇÃO DE BLOCOS CERÂMICOS MACIÇOS DE 5X10X20CM (ESPESSURA 10CM) E ARGAMASSA DE ASSENTAMENTO COM PREPARO EM BETONEIRA. AF_05/2020
</t>
  </si>
  <si>
    <t>ALVENARIAS</t>
  </si>
  <si>
    <t>ALVENARIA DE VEDAÇÃO DE BLOCOS CERÂMICOS FURADOS NA VERTICAL DE 14X19X39 CM (ESPESSURA 14 CM) E ARGAMASSA DE ASSENTAMENTO COM PREPARO EM BETONEIRA. AF_12/2021</t>
  </si>
  <si>
    <t>IMPERMEABILIZAÇÃO DE SUPERFÍCIE COM EMULSÃO ASFÁLTICA, 2 DEMÃOS AF_06/ 2018</t>
  </si>
  <si>
    <t>ESCAVAÇÃO MANUAL DE VALA PARA VIGA BALDRAME (SEM ESCAVAÇÃO PARA COLOCAÇÃO DE FÔRMAS). AF_06/2017</t>
  </si>
  <si>
    <t>COBERTURA E FORRO</t>
  </si>
  <si>
    <t>CALHA EM CHAPA DE AÇO GALVANIZADO NÚMERO 24, DESENVOLVIMENTO DE 33 CM,INCLUSO TRANSPORTE VERTICAL. AF_07/2019</t>
  </si>
  <si>
    <t>INSTALAÇÃO DE TESOURA (INTEIRA OU MEIA), BIAPOIADA, EM MADEIRA NÃO APARELHADA, PARA VÃOS MAIORES OU IGUAIS A 8,0 M E MENORES QUE 10,0 M, INCLUSO IÇAMENTO. AF_07/2019</t>
  </si>
  <si>
    <t xml:space="preserve">CUMEEIRA PARA TELHA DE FIBROCIMENTO ONDULADA E = 6 MM, INCLUSO ACESSÓRIOS DE FIXAÇÃO E IÇAMENTO. AF_07/2019
</t>
  </si>
  <si>
    <t>TELHAMENTO COM TELHA ONDULADA DE FIBROCIMENTO E = 6 MM, COM RECOBRIMENTO LATERAL DE 1 1/4 DE ONDA PARA TELHADO COM INCLINAÇÃO MÁXIMA DE 10°,</t>
  </si>
  <si>
    <t>TRAMA DE MADEIRA COMPOSTA POR RIPAS, CAIBROS E TERÇAS PARA TELHADOS DE MAIS QUE 2 ÁGUAS PARA TELHA DE FIBROCIMENTO, INCLUSO TRANSPORTE VERTICAL. AF_07/2019</t>
  </si>
  <si>
    <t>ACABAMENTOS PARA FORRO (RODA-FORRO EM PERFIL METÁLICO E PLÁSTICO). AF_ 05/2017</t>
  </si>
  <si>
    <t>PISO CERÂMICO E CONTRAPISO</t>
  </si>
  <si>
    <t>REVESTIMENTO CERÂMICO PARA PISO COM PLACAS TIPO ESMALTADA EXTRA DE DIMENSÕES 60X60 CM APLICADA EM AMBIENTES DE ÁREA MAIOR QUE 10 M2. AF_06/2014</t>
  </si>
  <si>
    <t>REVESTIMENTO PAREDES E REBOCOS</t>
  </si>
  <si>
    <t>CHAPISCO APLICADO EM ALVENARIAS E ESTRUTURAS DE CONCRETO INTERNAS, COMCOLHER DE PEDREIRO. ARGAMASSA TRAÇO 1:3 COM PREPARO MANUAL. AF_06/2014</t>
  </si>
  <si>
    <t>ESQUADRIAS</t>
  </si>
  <si>
    <t xml:space="preserve">PORTA DE MADEIRA PARA PINTURA, SEMI-OCA (LEVE OU MÉDIA), 80X210CM, ESPESSURA DE 3,5CM, INCLUSO DOBRADIÇAS - FORNECIMENTO E INSTALAÇÃO. AF_12/2019
</t>
  </si>
  <si>
    <t>PORTA DE ABRIR COM MOLA HIDRÁULICA, EM VIDRO TEMPERADO, 2 FOLHAS DE 90 X210 CM, ESPESSURA DD 10MM, INCLUSIVE ACESSÓRIOS. AF_01/2021</t>
  </si>
  <si>
    <t>JANELA DE ALUMÍNIO DE CORRER COM 2 FOLHAS PARA VIDROS, COM VIDROS, BATENTE, ACABAMENTO COM ACETATO OU BRILHANTE E FERRAGENS. EXCLUSIVE ALIZAR E CONTRAMARCO. FORNECIMENTO E INSTALAÇÃO. AF_12/2019</t>
  </si>
  <si>
    <t xml:space="preserve">APLICAÇÃO DE FUNDO SELADOR ACRÍLICO EM PAREDES, UMA DEMÃO. AF_06/2014 </t>
  </si>
  <si>
    <t xml:space="preserve">APLICAÇÃO MANUAL DE PINTURA COM TINTA LÁTEX ACRÍLICA EM PAREDES, DUAS DEMÃOS. AF_06/2014
</t>
  </si>
  <si>
    <t>APLICAÇÃO MASSA ACRÍLICA PARA MADEIRA, PARA PINTURA COM TINTA DE ACABAMENTO (PIGMENTADA). AF_01/2021</t>
  </si>
  <si>
    <t>INSTALAÇÕES HIDROSSANITÁRIAS</t>
  </si>
  <si>
    <t>(COMPOSIÇÃO REPRESENTATIVA) DO SERVIÇO DE INSTALAÇÃO DE TUBOS DE PVC, SOLDÁVEL, ÁGUA FRIA, DN 20 MM (INSTALADO EM RAMAL, SUB-RAMAL OU RAMAL SOLDÁVEL, ÁGUA FRIA, DN 20 MM (INSTALADO EM RAMAL, SUB-RAMAL OU RAMAL AF_10/2015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</si>
  <si>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</si>
  <si>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(COMPOSIÇÃO REPRESENTATIVA) DO SERVIÇO DE INSTALAÇÃO DE TUBO DE PVC, SÉRIE NORMAL, ESGOTO PREDIAL, DN 40 MM (INSTALADO EM RAMAL DE DESCARGAOU RAMAL DE ESGOTO SANITÁRIO), INCLUSIVE CONEXÕES, CORTES E FIXAÇÕES,PARA PRÉDIOS. AF_10/2015
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</si>
  <si>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</si>
  <si>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KIT DE REGISTRO DE GAVETA BRUTO DE LATÃO ¾", INCLUSIVE CONEXÕES, ROSCÁVEL, INSTALADO EM RAMAL DE ÁGUA FRIA - FORNECIMENTO E INSTALAÇÃO. AF_12/2014</t>
  </si>
  <si>
    <t>U N</t>
  </si>
  <si>
    <t>CAIXA DE GORDURA PEQUENA (CAPACIDADE: 19 L), CIRCULAR, EM PVC, DIÂMETRO INTERNO= 0,3 M. AF_12/2020</t>
  </si>
  <si>
    <t>CAIXA SIFONADA, PVC, DN 100 X 100 X 50 MM, JUNTA ELÁSTICA, FORNECIDA E INSTALADA EM RAMAL DE DESCARGA OU EM RAMAL DE ESGOTO SANITÁRIO. AF_12/2014</t>
  </si>
  <si>
    <t>ALVENARIA DE VEDAÇÃO DE BLOCOS CERÂMICOS MACIÇOS DE 5X10X20CM (ESPESSURA 10CM) E ARGAMASSA DE ASSENTAMENTO COM PREPARO EM BETONEIRA. AF_05/2020</t>
  </si>
  <si>
    <t>VASO SANITÁRIO SIFONADO COM CAIXA ACOPLADA LOUÇA BRANCA - FORNECIMENTO E INSTALAÇÃO. AF_01/2020</t>
  </si>
  <si>
    <t xml:space="preserve">ASSENTO SANITÁRIO CONVENCIONAL - FORNECIMENTO E INSTALACAO. AF_01/2020 </t>
  </si>
  <si>
    <t xml:space="preserve">LAVATÓRIO LOUÇA BRANCA COM COLUNA, *44 X 35,5* CM, PADRÃO POPULAR, INCLUSO SIFÃO FLEXÍVEL EM PVC, VÁLVULA E ENGATE FLEXÍVEL 30CM EM PLÁSTICOE COM TORNEIRA CROMADA PADRÃO POPULAR - FORNECIMENTO E INSTALAÇÃO. AF_01/2020
</t>
  </si>
  <si>
    <t>INSTALAÇÕES ELÉTRICAS</t>
  </si>
  <si>
    <t>QUADRO DE DISTRIBUIÇÃO DE ENERGIA EM PVC, DE EMBUTIR, SEM BARRAMENTO,PARA 6 DISJUNTORES - FORNECIMENTO E INSTALAÇÃO. AF_10/2020</t>
  </si>
  <si>
    <t>PONTO DE TOMADA RESIDENCIAL INCLUINDO TOMADA (2 MÓDULOS) 10A/250V, CAIXA ELÉTRICA, ELETRODUTO, CABO, RASGO, QUEBRA E CHUMBAMENTO. AF_01/2016</t>
  </si>
  <si>
    <t>QUADRO DE MEDIÇÃO GERAL DE ENERGIA PARA 1 MEDIDOR DE SOBREPOR - FORNECIMENTO E INSTALAÇÃO. AF_10/2020</t>
  </si>
  <si>
    <t>ENTRADA DE ENERGIA ELÉTRICA, AÉREA, TRIFÁSICA, COM CAIXA DE SOBREPOR,CABO DE 25 MM2 E DISJUNTOR DIN 50A (NÃO INCLUSO O POSTE DE CONCRETO).AF_07/2020_P</t>
  </si>
  <si>
    <t>DISJUNTOR TRIPOLAR TIPO DIN, CORRENTE NOMINAL DE 25A - FORNECIMENTO E INSTALAÇÃO. AF_10/2020</t>
  </si>
  <si>
    <t>(COMPOSIÇÃO REPRESENTATIVA) EXECUÇÃO DE ESTRUTURAS DE CONCRETO ARMADO, PARA EDIFICAÇÃO INSTITUCIONAL TÉRREA, FCK = 25 MPA. AF_01/2017 (vigas baldrame)</t>
  </si>
  <si>
    <t>(COMPOSIÇÃO REPRESENTATIVA) EXECUÇÃO DE ESTRUTURAS DE CONCRETO ARMADO, PARA EDIFICAÇÃO INSTITUCIONAL TÉRREA, FCK = 25 MPA. AF_01/2017 (sapatas)</t>
  </si>
  <si>
    <t>(COMPOSIÇÃO REPRESENTATIVA) EXECUÇÃO DE ESTRUTURAS DE CONCRETO ARMADO, PARA EDIFICAÇÃO INSTITUCIONAL TÉRREA, FCK = 25 MPA. AF_01/2017 (pilares)</t>
  </si>
  <si>
    <t>(COMPOSIÇÃO REPRESENTATIVA) EXECUÇÃO DE ESTRUTURAS DE CONCRETO ARMADO, PARA EDIFICAÇÃO INSTITUCIONAL TÉRREA, FCK = 25 MPA. AF_01/2017 (viga de amarração superior)</t>
  </si>
  <si>
    <t>FORRO DE PVC, LISO, PARA AMBIENTES COMERCIAIS, INCLUSIVE ESTRUTURA DEFIXAÇÃO. AF_05/2017_P (forro interno)</t>
  </si>
  <si>
    <t>FORRO DE PVC, LISO, PARA AMBIENTES COMERCIAIS, INCLUSIVE ESTRUTURA DEFIXAÇÃO. AF_05/2017_P (beiral)</t>
  </si>
  <si>
    <t>3.7</t>
  </si>
  <si>
    <t>3.8</t>
  </si>
  <si>
    <t>2.2</t>
  </si>
  <si>
    <t>1.1</t>
  </si>
  <si>
    <t>1.2</t>
  </si>
  <si>
    <t>1.3</t>
  </si>
  <si>
    <t>1.4</t>
  </si>
  <si>
    <t>1.5</t>
  </si>
  <si>
    <t>1.6</t>
  </si>
  <si>
    <t>1.7</t>
  </si>
  <si>
    <t>1.8</t>
  </si>
  <si>
    <t>ARGAMASSA PRONTA PARA CONTRAPISO, PREPARO COM MISTURADOR DE EIXO HORIZONTAL DE 160 KG. AF_08/2019 (rampa)</t>
  </si>
  <si>
    <t>ARGAMASSA PRONTA PARA CONTRAPISO, PREPARO COM MISTURADOR DE EIXO HORIZONTAL DE 160 KG. AF_08/2019 (piso interno)</t>
  </si>
  <si>
    <t>JANELA DE ALUMÍNIO TIPO MAXIM-AR, COM VIDROS, BATENTE E FERRAGENS. EXCLUSIVE ALIZAR, ACABAMENTO E CONTRAMARCO. FORNECIMENTO E INSTALAÇÃO. AF_12/2019</t>
  </si>
  <si>
    <t xml:space="preserve">PLACA DE OBRA (PARA CONSTRUCAO CIVIL) EM CHAPA GALVANIZADA *N. 22*, ADESIVADA,DE *2,4 X 1,2* M (SEM POSTES PARA FIXACAO)
</t>
  </si>
  <si>
    <t>MASSA ÚNICA, PARA RECEBIMENTO DE PINTURA, EM ARGAMASSA TRAÇO 1:2:8, PREPARO MECÂNICO COM BETONEIRA 400L, APLICADA MANUALMENTE EM FACES INTERNAS DE PAREDES, ESPESSURA DE 10MM, COM EXECUÇÃO DE TALISCAS. AF_06/2014</t>
  </si>
  <si>
    <t>PINTURA TINTA DE ACABAMENTO (PIGMENTADA) ESMALTE SINTÉTICO ACETINADO EM MADEIRA, 1 DEMÃO. AF_01/2021</t>
  </si>
  <si>
    <t xml:space="preserve">FOSSA SÉPTICA + FILTRO + SUMIDOURO </t>
  </si>
  <si>
    <t>Serão utilizadas as fossa séptica/filtro/sumidouro existente no local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</si>
  <si>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</si>
  <si>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</si>
  <si>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</si>
  <si>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</si>
  <si>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</si>
  <si>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</si>
  <si>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</si>
  <si>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</si>
  <si>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</si>
  <si>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</si>
  <si>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</si>
  <si>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DISJUNTOR TRIPOLAR TIPO DIN, CORRENTE NOMINAL DE 16A - FORNECIMENTO E INSTALAÇÃO. AF_10/2020 (ar condicionado)</t>
  </si>
  <si>
    <t>PONTO DE ILUMINAÇÃO RESIDENCIAL INCLUINDO INTERRUPTOR SIMPLES, CAIXA E LÉTRICA, ELETRODUTO, CABO, RASGO, QUEBRA E CHUMBAMENTO (EXCLUINDO LUMINÁRIA E LÂMPADA). AF_01/2016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</si>
  <si>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</si>
  <si>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</si>
  <si>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</si>
  <si>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</si>
  <si>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</si>
  <si>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</si>
  <si>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</si>
  <si>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</si>
  <si>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</si>
  <si>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</si>
  <si>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LUMINARIA DE TETO PLAFON/PLAFONIER EM PLASTICO COM BASE E27, POTENCIA MAXIMA 60 W (NAO INCLUI LAMPADA)</t>
  </si>
  <si>
    <t>LAMPADA LED 10 W BIVOLT BRANCA, FORMATO TRADICIONAL (BASE E27)</t>
  </si>
  <si>
    <t>3.9</t>
  </si>
  <si>
    <t>TABUA APARELHADA *2,5 X 15* CM, EM MACARANDUBA, ANGELIM OU EQUIVALENTE DA REGIAO (espelho beiral)</t>
  </si>
  <si>
    <t>REVESTIMENTO CERÂMICO PARA PISO COM PLACAS TIPO ESMALTADA EXTRA DE DIMENSÕES 60X60 CM APLICADA EM AMBIENTES DE ÁREA MAIOR QUE 10 M2. AF_06/2014 (todas paredes banheiro + parede pia cozinha - até 1,80m)</t>
  </si>
  <si>
    <t>PONTO DE TOMADA RESIDENCIAL INCLUINDO TOMADA 20A/250V, CAIXA ELÉTRICA,ELETRODUTO, CABO, RASGO, QUEBRA E CHUMBAMENTO. AF_01/2016 (ar condicionado)</t>
  </si>
  <si>
    <t>Rua Duque de Caxias, quadra 19, lote nº 626, Centro - Colorado /RS</t>
  </si>
  <si>
    <t xml:space="preserve">Área: </t>
  </si>
  <si>
    <t>59,79m²</t>
  </si>
  <si>
    <t>Sinapi:</t>
  </si>
  <si>
    <t xml:space="preserve">Construção Edificação Institucional no Parque de Eventos </t>
  </si>
  <si>
    <t xml:space="preserve">Ana Paula de A. Souza </t>
  </si>
  <si>
    <t>A96129-9</t>
  </si>
  <si>
    <t>Celso Gobbi</t>
  </si>
  <si>
    <t>CPF: 061.145.710-53</t>
  </si>
  <si>
    <t>____________________________</t>
  </si>
  <si>
    <t>TIPO DE OBRA</t>
  </si>
  <si>
    <t>Itens</t>
  </si>
  <si>
    <t>Siglas</t>
  </si>
  <si>
    <t>% Adotado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</si>
  <si>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</si>
  <si>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</si>
  <si>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</si>
  <si>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</si>
  <si>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</si>
  <si>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</si>
  <si>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</si>
  <si>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</si>
  <si>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Observações:</t>
  </si>
  <si>
    <t xml:space="preserve">CÁLCULO BDI </t>
  </si>
  <si>
    <t>Prefeito Municipal</t>
  </si>
  <si>
    <t>Resp. Técnica</t>
  </si>
  <si>
    <t>Valor Unit. Sem BDI</t>
  </si>
  <si>
    <t>Quant.</t>
  </si>
  <si>
    <t>Valor Total  Sem BDI</t>
  </si>
  <si>
    <t>Valor total COM BDI</t>
  </si>
  <si>
    <t xml:space="preserve">Matricula </t>
  </si>
  <si>
    <t>BDI:</t>
  </si>
  <si>
    <t>AC</t>
  </si>
  <si>
    <t>SG</t>
  </si>
  <si>
    <t>R</t>
  </si>
  <si>
    <t>DF</t>
  </si>
  <si>
    <t>L</t>
  </si>
  <si>
    <t>Declaro para os devidos fins que, conforme legislação tributária municipal, a base de cálculo deste tipo de obra corresponde à 100%, com a respectiva alíquota de 3%</t>
  </si>
  <si>
    <t>Declaro para os devidos fins que, conforme o Regime de Contribuição Previdênciaria sobre a Receita Bruta adotado para elaboração do orçamento foi SEM DESONERAÇÂO, e que esta é a alternativa mais adequada para a adminstração pública.</t>
  </si>
  <si>
    <t>Construção edificação Institucional no Parque de Eventos</t>
  </si>
  <si>
    <t xml:space="preserve">Construção edificação Institucional no Parque de Eventos </t>
  </si>
  <si>
    <t>Referência 08/2022 - Sem desoneração</t>
  </si>
  <si>
    <t>,</t>
  </si>
  <si>
    <t>Colorado, Outubro de 2022.</t>
  </si>
  <si>
    <t>Data: Out/2022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</si>
</sst>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0.00"/>
    <numFmt numFmtId="165" formatCode="&quot;R$&quot;\ #,##0.00"/>
    <numFmt numFmtId="166" formatCode="_(&quot;R$ &quot;* #,##0.00_);_(&quot;R$ &quot;* \(#,##0.00\);_(&quot;R$ &quot;* \-??_);_(@_)"/>
  </numFmts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2" fillId="0" borderId="0"/>
    <xf numFmtId="166" fontId="19" fillId="0" borderId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1" fillId="0" borderId="0" xfId="0" applyFont="1" applyFill="1" applyBorder="1" applyAlignme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0" fontId="14" fillId="0" borderId="0" xfId="0" applyFont="1"/>
    <xf numFmtId="0" fontId="12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4" fillId="0" borderId="7" xfId="0" applyFont="1" applyFill="1" applyBorder="1" applyAlignment="1"/>
    <xf numFmtId="0" fontId="11" fillId="0" borderId="0" xfId="0" applyFont="1"/>
    <xf numFmtId="0" fontId="0" fillId="0" borderId="0" xfId="1" applyFont="1" applyProtection="1"/>
    <xf numFmtId="0" fontId="24" fillId="0" borderId="10" xfId="1" applyFont="1" applyBorder="1" applyAlignment="1" applyProtection="1">
      <alignment horizontal="center" vertical="center"/>
    </xf>
    <xf numFmtId="10" fontId="24" fillId="3" borderId="10" xfId="1" applyNumberFormat="1" applyFont="1" applyFill="1" applyBorder="1" applyAlignment="1" applyProtection="1">
      <alignment horizontal="center" vertical="center"/>
      <protection locked="0"/>
    </xf>
    <xf numFmtId="10" fontId="24" fillId="0" borderId="10" xfId="1" applyNumberFormat="1" applyFont="1" applyFill="1" applyBorder="1" applyAlignment="1" applyProtection="1">
      <alignment horizontal="center" vertical="center"/>
    </xf>
    <xf numFmtId="0" fontId="24" fillId="0" borderId="10" xfId="1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vertical="top"/>
    </xf>
    <xf numFmtId="0" fontId="25" fillId="0" borderId="0" xfId="1" applyFont="1" applyBorder="1" applyAlignment="1" applyProtection="1">
      <alignment horizontal="center" vertical="top"/>
    </xf>
    <xf numFmtId="0" fontId="0" fillId="0" borderId="14" xfId="0" applyBorder="1"/>
    <xf numFmtId="0" fontId="0" fillId="0" borderId="15" xfId="0" applyBorder="1"/>
    <xf numFmtId="0" fontId="4" fillId="0" borderId="12" xfId="0" applyFont="1" applyFill="1" applyBorder="1" applyAlignment="1"/>
    <xf numFmtId="0" fontId="4" fillId="0" borderId="16" xfId="0" applyFont="1" applyFill="1" applyBorder="1" applyAlignment="1"/>
    <xf numFmtId="0" fontId="12" fillId="0" borderId="1" xfId="0" applyFont="1" applyBorder="1"/>
    <xf numFmtId="0" fontId="14" fillId="0" borderId="1" xfId="0" applyFont="1" applyBorder="1"/>
    <xf numFmtId="10" fontId="3" fillId="0" borderId="7" xfId="0" applyNumberFormat="1" applyFont="1" applyFill="1" applyBorder="1" applyAlignment="1">
      <alignment horizontal="left"/>
    </xf>
    <xf numFmtId="0" fontId="0" fillId="0" borderId="0" xfId="1" applyFont="1" applyBorder="1" applyAlignment="1" applyProtection="1">
      <alignment horizontal="left" wrapText="1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/>
    <xf numFmtId="165" fontId="10" fillId="0" borderId="1" xfId="0" applyNumberFormat="1" applyFont="1" applyBorder="1" applyAlignment="1">
      <alignment horizontal="center"/>
    </xf>
    <xf numFmtId="165" fontId="14" fillId="0" borderId="0" xfId="0" applyNumberFormat="1" applyFont="1"/>
    <xf numFmtId="165" fontId="2" fillId="0" borderId="0" xfId="0" applyNumberFormat="1" applyFont="1"/>
    <xf numFmtId="165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7" xfId="0" applyFont="1" applyBorder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1" applyFont="1" applyBorder="1" applyAlignment="1" applyProtection="1">
      <alignment horizontal="center" vertical="top"/>
    </xf>
    <xf numFmtId="0" fontId="0" fillId="0" borderId="0" xfId="1" applyFont="1" applyBorder="1" applyAlignment="1" applyProtection="1">
      <alignment horizontal="center" vertical="center"/>
    </xf>
    <xf numFmtId="0" fontId="0" fillId="0" borderId="10" xfId="1" applyFont="1" applyBorder="1" applyAlignment="1" applyProtection="1">
      <alignment horizontal="center" vertical="center" wrapText="1"/>
    </xf>
    <xf numFmtId="0" fontId="23" fillId="0" borderId="10" xfId="1" applyFont="1" applyBorder="1" applyAlignment="1" applyProtection="1">
      <alignment horizontal="center" vertical="center"/>
    </xf>
    <xf numFmtId="4" fontId="23" fillId="0" borderId="10" xfId="1" applyNumberFormat="1" applyFont="1" applyFill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/>
    </xf>
    <xf numFmtId="0" fontId="21" fillId="0" borderId="8" xfId="2" applyFont="1" applyBorder="1" applyAlignment="1" applyProtection="1">
      <alignment horizontal="left" vertical="top"/>
    </xf>
    <xf numFmtId="0" fontId="11" fillId="0" borderId="0" xfId="0" applyFont="1" applyAlignment="1"/>
    <xf numFmtId="166" fontId="22" fillId="4" borderId="9" xfId="3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49" fontId="0" fillId="3" borderId="10" xfId="1" applyNumberFormat="1" applyFont="1" applyFill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wrapText="1"/>
    </xf>
    <xf numFmtId="0" fontId="3" fillId="0" borderId="3" xfId="1" applyFont="1" applyBorder="1" applyAlignment="1" applyProtection="1">
      <alignment horizontal="left" wrapText="1"/>
    </xf>
    <xf numFmtId="0" fontId="3" fillId="0" borderId="4" xfId="1" applyFont="1" applyBorder="1" applyAlignment="1" applyProtection="1">
      <alignment horizontal="left" wrapText="1"/>
    </xf>
    <xf numFmtId="0" fontId="19" fillId="0" borderId="10" xfId="1" applyFont="1" applyBorder="1" applyAlignment="1" applyProtection="1">
      <alignment horizontal="left" vertical="center" wrapText="1"/>
    </xf>
  </cellXfs>
  <cellStyles count="4">
    <cellStyle name="Moeda_Composicao BDI v2.1" xfId="3"/>
    <cellStyle name="Normal" xfId="0" builtinId="0"/>
    <cellStyle name="Normal 2" xfId="1"/>
    <cellStyle name="Normal_FICHA DE VERIFICAÇÃO PRELIMINAR - Plano R" xfId="2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1581151</xdr:colOff>
      <xdr:row>24</xdr:row>
      <xdr:rowOff>119959</xdr:rowOff>
    </xdr:from>
    <xdr:to>
      <xdr:col>3</xdr:col>
      <xdr:colOff>466726</xdr:colOff>
      <xdr:row>27</xdr:row>
      <xdr:rowOff>66523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1" y="5092009"/>
          <a:ext cx="3676650" cy="784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UITETURA/Desktop/REDE/ENGENHARIA/PARQUE%20DE%20EVENTOS/REFORMA%20CASA%20-%20AGROINDUSTRIAS/PLANILHA%20M&#218;LTIPLA%20V3.0.5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5">
          <cell r="F5" t="str">
            <v>PREFEITURA MUNICIPAL DE COLORADO</v>
          </cell>
        </row>
        <row r="6">
          <cell r="F6" t="str">
            <v>COLORADO /RS</v>
          </cell>
        </row>
        <row r="7">
          <cell r="F7" t="str">
            <v>1082525-90</v>
          </cell>
        </row>
        <row r="8">
          <cell r="F8" t="str">
            <v>927253/2022</v>
          </cell>
        </row>
        <row r="16">
          <cell r="F16" t="str">
            <v>CONSTRUÇÃO E/OU REFORMA DE FEIRA LIVRE PARA PRODUTOS AGROPECUÁRIOS</v>
          </cell>
        </row>
        <row r="17">
          <cell r="F17" t="str">
            <v>CONSTRUÇÃO E/OU REFORMA DE FEIRA LIVRE PARA PRODUTOS AGROPECUÁRIOS</v>
          </cell>
        </row>
        <row r="18">
          <cell r="F18" t="str">
            <v>NÃO DESONERADO</v>
          </cell>
        </row>
        <row r="22">
          <cell r="F22" t="str">
            <v>ANA LUIZA MILANESE</v>
          </cell>
        </row>
        <row r="23">
          <cell r="F23" t="str">
            <v>RS223934</v>
          </cell>
        </row>
        <row r="24">
          <cell r="F24" t="str">
            <v>12108797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view="pageLayout" topLeftCell="A11" zoomScale="130" zoomScaleNormal="150" zoomScalePageLayoutView="130" workbookViewId="0">
      <selection activeCell="H84" sqref="H84"/>
    </sheetView>
  </sheetViews>
  <sheetFormatPr defaultRowHeight="15" x14ac:dyDescent="0.25"/>
  <cols>
    <col min="1" max="2" width="9.42578125" customWidth="1"/>
    <col min="3" max="3" width="58.85546875" customWidth="1"/>
    <col min="4" max="4" width="7.140625" customWidth="1"/>
    <col min="5" max="5" width="4.140625" bestFit="1" customWidth="1"/>
    <col min="6" max="6" width="11.7109375" customWidth="1"/>
    <col min="7" max="7" width="12.5703125" customWidth="1"/>
    <col min="8" max="8" width="13.7109375" customWidth="1"/>
    <col min="9" max="9" width="12.7109375" style="3" customWidth="1"/>
    <col min="10" max="10" width="9.140625" style="3"/>
  </cols>
  <sheetData>
    <row r="1" spans="1:10" ht="18.75" x14ac:dyDescent="0.3">
      <c r="A1" s="79" t="s">
        <v>5</v>
      </c>
      <c r="B1" s="79"/>
      <c r="C1" s="79"/>
      <c r="D1" s="79"/>
      <c r="E1" s="79"/>
      <c r="F1" s="79"/>
      <c r="G1" s="79"/>
      <c r="H1" s="79"/>
    </row>
    <row r="2" spans="1:10" ht="6" customHeight="1" x14ac:dyDescent="0.3">
      <c r="A2" s="89"/>
      <c r="B2" s="90"/>
      <c r="C2" s="90"/>
      <c r="D2" s="90"/>
      <c r="E2" s="90"/>
      <c r="F2" s="90"/>
      <c r="G2" s="90"/>
      <c r="H2" s="58"/>
    </row>
    <row r="3" spans="1:10" ht="18.75" x14ac:dyDescent="0.3">
      <c r="A3" s="91" t="s">
        <v>10</v>
      </c>
      <c r="B3" s="92"/>
      <c r="C3" s="92"/>
      <c r="D3" s="92"/>
      <c r="E3" s="92"/>
      <c r="F3" s="92"/>
      <c r="G3" s="92"/>
      <c r="H3" s="59"/>
    </row>
    <row r="4" spans="1:10" ht="21" customHeight="1" x14ac:dyDescent="0.3">
      <c r="A4" s="94" t="s">
        <v>135</v>
      </c>
      <c r="B4" s="95"/>
      <c r="C4" s="95"/>
      <c r="D4" s="95"/>
      <c r="E4" s="95"/>
      <c r="F4" s="95"/>
      <c r="G4" s="95"/>
      <c r="H4" s="59"/>
    </row>
    <row r="5" spans="1:10" ht="15.75" customHeight="1" x14ac:dyDescent="0.25">
      <c r="A5" s="60" t="s">
        <v>7</v>
      </c>
      <c r="B5" s="100" t="s">
        <v>170</v>
      </c>
      <c r="C5" s="100"/>
      <c r="D5" s="6" t="s">
        <v>161</v>
      </c>
      <c r="E5" s="101">
        <v>3491</v>
      </c>
      <c r="F5" s="100"/>
      <c r="G5" s="2"/>
      <c r="H5" s="59"/>
    </row>
    <row r="6" spans="1:10" ht="15.75" customHeight="1" x14ac:dyDescent="0.25">
      <c r="A6" s="60" t="s">
        <v>6</v>
      </c>
      <c r="B6" s="100" t="s">
        <v>131</v>
      </c>
      <c r="C6" s="100"/>
      <c r="D6" s="6" t="s">
        <v>132</v>
      </c>
      <c r="E6" s="102" t="s">
        <v>133</v>
      </c>
      <c r="F6" s="102"/>
      <c r="G6" s="2"/>
      <c r="H6" s="59"/>
    </row>
    <row r="7" spans="1:10" ht="16.5" customHeight="1" x14ac:dyDescent="0.25">
      <c r="A7" s="61" t="s">
        <v>134</v>
      </c>
      <c r="B7" s="49" t="s">
        <v>172</v>
      </c>
      <c r="C7" s="48"/>
      <c r="D7" s="75" t="s">
        <v>175</v>
      </c>
      <c r="E7" s="48"/>
      <c r="F7" s="48"/>
      <c r="G7" s="76" t="s">
        <v>162</v>
      </c>
      <c r="H7" s="64">
        <v>0.24229999999999999</v>
      </c>
    </row>
    <row r="8" spans="1:10" x14ac:dyDescent="0.25">
      <c r="A8" s="93" t="s">
        <v>0</v>
      </c>
      <c r="B8" s="96" t="s">
        <v>32</v>
      </c>
      <c r="C8" s="93" t="s">
        <v>1</v>
      </c>
      <c r="D8" s="93" t="s">
        <v>158</v>
      </c>
      <c r="E8" s="93" t="s">
        <v>2</v>
      </c>
      <c r="F8" s="98" t="s">
        <v>157</v>
      </c>
      <c r="G8" s="98" t="s">
        <v>159</v>
      </c>
      <c r="H8" s="78" t="s">
        <v>160</v>
      </c>
    </row>
    <row r="9" spans="1:10" s="1" customFormat="1" ht="18.75" customHeight="1" x14ac:dyDescent="0.2">
      <c r="A9" s="93"/>
      <c r="B9" s="97"/>
      <c r="C9" s="93"/>
      <c r="D9" s="93"/>
      <c r="E9" s="93"/>
      <c r="F9" s="99"/>
      <c r="G9" s="99"/>
      <c r="H9" s="78"/>
      <c r="I9" s="4"/>
      <c r="J9" s="4"/>
    </row>
    <row r="10" spans="1:10" s="19" customFormat="1" x14ac:dyDescent="0.25">
      <c r="A10" s="20">
        <v>1</v>
      </c>
      <c r="B10" s="21"/>
      <c r="C10" s="80" t="s">
        <v>31</v>
      </c>
      <c r="D10" s="81"/>
      <c r="E10" s="81"/>
      <c r="F10" s="81"/>
      <c r="G10" s="82"/>
      <c r="H10" s="62"/>
    </row>
    <row r="11" spans="1:10" s="46" customFormat="1" ht="36" customHeight="1" x14ac:dyDescent="0.25">
      <c r="A11" s="27" t="s">
        <v>86</v>
      </c>
      <c r="B11" s="24">
        <v>4813</v>
      </c>
      <c r="C11" s="26" t="s">
        <v>97</v>
      </c>
      <c r="D11" s="24">
        <v>2.88</v>
      </c>
      <c r="E11" s="24" t="s">
        <v>34</v>
      </c>
      <c r="F11" s="22">
        <v>445</v>
      </c>
      <c r="G11" s="22">
        <f>F11*D11</f>
        <v>1281.5999999999999</v>
      </c>
      <c r="H11" s="31">
        <f>G11+I11</f>
        <v>1592.13168</v>
      </c>
      <c r="I11" s="66">
        <f>H7*G11</f>
        <v>310.53167999999994</v>
      </c>
    </row>
    <row r="12" spans="1:10" s="19" customFormat="1" ht="24" x14ac:dyDescent="0.25">
      <c r="A12" s="44" t="s">
        <v>87</v>
      </c>
      <c r="B12" s="27">
        <v>99059</v>
      </c>
      <c r="C12" s="25" t="s">
        <v>33</v>
      </c>
      <c r="D12" s="23">
        <v>48.3</v>
      </c>
      <c r="E12" s="24" t="s">
        <v>23</v>
      </c>
      <c r="F12" s="22">
        <v>47.16</v>
      </c>
      <c r="G12" s="22">
        <f>D12*F12</f>
        <v>2277.8279999999995</v>
      </c>
      <c r="H12" s="31">
        <f t="shared" ref="H12:H18" si="0">G12+I12</f>
        <v>2829.7457243999993</v>
      </c>
      <c r="I12" s="66">
        <f>H7*G12</f>
        <v>551.91772439999988</v>
      </c>
    </row>
    <row r="13" spans="1:10" s="19" customFormat="1" ht="24" x14ac:dyDescent="0.25">
      <c r="A13" s="44" t="s">
        <v>88</v>
      </c>
      <c r="B13" s="27">
        <v>96526</v>
      </c>
      <c r="C13" s="25" t="s">
        <v>39</v>
      </c>
      <c r="D13" s="23">
        <v>3.04</v>
      </c>
      <c r="E13" s="24" t="s">
        <v>9</v>
      </c>
      <c r="F13" s="22">
        <v>283.24</v>
      </c>
      <c r="G13" s="22">
        <f t="shared" ref="G13:G18" si="1">D13*F13</f>
        <v>861.04960000000005</v>
      </c>
      <c r="H13" s="31">
        <f t="shared" si="0"/>
        <v>1069.6819180800001</v>
      </c>
      <c r="I13" s="66">
        <f>H7*G13</f>
        <v>208.63231808</v>
      </c>
    </row>
    <row r="14" spans="1:10" s="19" customFormat="1" ht="48" x14ac:dyDescent="0.25">
      <c r="A14" s="44" t="s">
        <v>89</v>
      </c>
      <c r="B14" s="27">
        <v>101159</v>
      </c>
      <c r="C14" s="25" t="s">
        <v>35</v>
      </c>
      <c r="D14" s="23">
        <v>17.52</v>
      </c>
      <c r="E14" s="24" t="s">
        <v>34</v>
      </c>
      <c r="F14" s="22">
        <v>130.41999999999999</v>
      </c>
      <c r="G14" s="22">
        <f t="shared" si="1"/>
        <v>2284.9583999999995</v>
      </c>
      <c r="H14" s="31">
        <f t="shared" si="0"/>
        <v>2838.6038203199996</v>
      </c>
      <c r="I14" s="66">
        <f>H7*G14</f>
        <v>553.64542031999986</v>
      </c>
    </row>
    <row r="15" spans="1:10" s="19" customFormat="1" ht="29.25" customHeight="1" x14ac:dyDescent="0.25">
      <c r="A15" s="44" t="s">
        <v>90</v>
      </c>
      <c r="B15" s="24">
        <v>95957</v>
      </c>
      <c r="C15" s="29" t="s">
        <v>77</v>
      </c>
      <c r="D15" s="23">
        <v>3.04</v>
      </c>
      <c r="E15" s="30" t="s">
        <v>9</v>
      </c>
      <c r="F15" s="31">
        <v>3408.75</v>
      </c>
      <c r="G15" s="22">
        <f t="shared" si="1"/>
        <v>10362.6</v>
      </c>
      <c r="H15" s="31">
        <f t="shared" si="0"/>
        <v>12873.457979999999</v>
      </c>
      <c r="I15" s="66">
        <f>G15*H7</f>
        <v>2510.8579799999998</v>
      </c>
    </row>
    <row r="16" spans="1:10" s="19" customFormat="1" ht="29.25" customHeight="1" x14ac:dyDescent="0.25">
      <c r="A16" s="44" t="s">
        <v>91</v>
      </c>
      <c r="B16" s="24">
        <v>95957</v>
      </c>
      <c r="C16" s="29" t="s">
        <v>78</v>
      </c>
      <c r="D16" s="23">
        <v>1.1499999999999999</v>
      </c>
      <c r="E16" s="30" t="s">
        <v>9</v>
      </c>
      <c r="F16" s="31">
        <v>3408.75</v>
      </c>
      <c r="G16" s="22">
        <f t="shared" si="1"/>
        <v>3920.0624999999995</v>
      </c>
      <c r="H16" s="31">
        <f t="shared" si="0"/>
        <v>4869.8936437499997</v>
      </c>
      <c r="I16" s="66">
        <f>G16*H7</f>
        <v>949.8311437499998</v>
      </c>
    </row>
    <row r="17" spans="1:9" s="19" customFormat="1" ht="29.25" customHeight="1" x14ac:dyDescent="0.25">
      <c r="A17" s="44" t="s">
        <v>92</v>
      </c>
      <c r="B17" s="24">
        <v>95957</v>
      </c>
      <c r="C17" s="29" t="s">
        <v>79</v>
      </c>
      <c r="D17" s="23">
        <v>0.72</v>
      </c>
      <c r="E17" s="30" t="s">
        <v>9</v>
      </c>
      <c r="F17" s="31">
        <v>3408.75</v>
      </c>
      <c r="G17" s="22">
        <f t="shared" si="1"/>
        <v>2454.2999999999997</v>
      </c>
      <c r="H17" s="31">
        <f t="shared" si="0"/>
        <v>3048.9768899999999</v>
      </c>
      <c r="I17" s="66">
        <f>H7*G17</f>
        <v>594.67688999999996</v>
      </c>
    </row>
    <row r="18" spans="1:9" s="19" customFormat="1" ht="24" x14ac:dyDescent="0.25">
      <c r="A18" s="44" t="s">
        <v>93</v>
      </c>
      <c r="B18" s="27">
        <v>98557</v>
      </c>
      <c r="C18" s="26" t="s">
        <v>38</v>
      </c>
      <c r="D18" s="23">
        <v>39.15</v>
      </c>
      <c r="E18" s="24" t="s">
        <v>34</v>
      </c>
      <c r="F18" s="22">
        <v>49.27</v>
      </c>
      <c r="G18" s="22">
        <f t="shared" si="1"/>
        <v>1928.9204999999999</v>
      </c>
      <c r="H18" s="31">
        <f t="shared" si="0"/>
        <v>2396.2979371500001</v>
      </c>
      <c r="I18" s="66">
        <f>H7*G18</f>
        <v>467.37743714999999</v>
      </c>
    </row>
    <row r="19" spans="1:9" s="19" customFormat="1" x14ac:dyDescent="0.25">
      <c r="A19" s="83" t="s">
        <v>3</v>
      </c>
      <c r="B19" s="84"/>
      <c r="C19" s="84"/>
      <c r="D19" s="84"/>
      <c r="E19" s="84"/>
      <c r="F19" s="85"/>
      <c r="G19" s="22">
        <f>G11+G12+G13+G14+G15+G16+G17+G18</f>
        <v>25371.319</v>
      </c>
      <c r="H19" s="31">
        <f>H11+H12+H13+H14+H15+H16+H17+H18</f>
        <v>31518.789593699996</v>
      </c>
    </row>
    <row r="20" spans="1:9" s="19" customFormat="1" x14ac:dyDescent="0.25">
      <c r="A20" s="34">
        <v>2</v>
      </c>
      <c r="B20" s="35"/>
      <c r="C20" s="80" t="s">
        <v>36</v>
      </c>
      <c r="D20" s="81"/>
      <c r="E20" s="81"/>
      <c r="F20" s="81"/>
      <c r="G20" s="82"/>
      <c r="I20" s="64">
        <v>0.24229999999999999</v>
      </c>
    </row>
    <row r="21" spans="1:9" s="19" customFormat="1" ht="36.75" customHeight="1" x14ac:dyDescent="0.25">
      <c r="A21" s="44" t="s">
        <v>17</v>
      </c>
      <c r="B21" s="24">
        <v>103324</v>
      </c>
      <c r="C21" s="29" t="s">
        <v>37</v>
      </c>
      <c r="D21" s="23">
        <v>131.19</v>
      </c>
      <c r="E21" s="24" t="s">
        <v>34</v>
      </c>
      <c r="F21" s="22">
        <v>73.75</v>
      </c>
      <c r="G21" s="22">
        <f>F21*D21</f>
        <v>9675.2625000000007</v>
      </c>
      <c r="H21" s="31">
        <v>12019.57</v>
      </c>
      <c r="I21" s="67">
        <f>I20*G21</f>
        <v>2344.3161037499999</v>
      </c>
    </row>
    <row r="22" spans="1:9" s="19" customFormat="1" ht="38.25" customHeight="1" x14ac:dyDescent="0.25">
      <c r="A22" s="44" t="s">
        <v>85</v>
      </c>
      <c r="B22" s="24">
        <v>95957</v>
      </c>
      <c r="C22" s="29" t="s">
        <v>80</v>
      </c>
      <c r="D22" s="23">
        <v>2.11</v>
      </c>
      <c r="E22" s="24" t="s">
        <v>9</v>
      </c>
      <c r="F22" s="22">
        <v>3408.75</v>
      </c>
      <c r="G22" s="22">
        <f>F22*D22</f>
        <v>7192.4624999999996</v>
      </c>
      <c r="H22" s="31">
        <f>G22+I22</f>
        <v>8935.196163749999</v>
      </c>
      <c r="I22" s="67">
        <f>G22*I20</f>
        <v>1742.7336637499998</v>
      </c>
    </row>
    <row r="23" spans="1:9" s="5" customFormat="1" x14ac:dyDescent="0.25">
      <c r="A23" s="83" t="s">
        <v>3</v>
      </c>
      <c r="B23" s="84"/>
      <c r="C23" s="84"/>
      <c r="D23" s="84"/>
      <c r="E23" s="84"/>
      <c r="F23" s="85"/>
      <c r="G23" s="45">
        <f>G21+G22</f>
        <v>16867.724999999999</v>
      </c>
      <c r="H23" s="31">
        <f>H21+H22</f>
        <v>20954.766163749999</v>
      </c>
    </row>
    <row r="24" spans="1:9" s="19" customFormat="1" x14ac:dyDescent="0.25">
      <c r="A24" s="34">
        <v>3</v>
      </c>
      <c r="B24" s="35"/>
      <c r="C24" s="80" t="s">
        <v>40</v>
      </c>
      <c r="D24" s="81"/>
      <c r="E24" s="81"/>
      <c r="F24" s="81"/>
      <c r="G24" s="82"/>
      <c r="I24" s="64">
        <v>0.24229999999999999</v>
      </c>
    </row>
    <row r="25" spans="1:9" s="19" customFormat="1" ht="36" x14ac:dyDescent="0.25">
      <c r="A25" s="9" t="s">
        <v>13</v>
      </c>
      <c r="B25" s="24">
        <v>92261</v>
      </c>
      <c r="C25" s="26" t="s">
        <v>42</v>
      </c>
      <c r="D25" s="23">
        <v>5</v>
      </c>
      <c r="E25" s="33" t="s">
        <v>11</v>
      </c>
      <c r="F25" s="22">
        <v>461.24</v>
      </c>
      <c r="G25" s="22">
        <f>F25*D25</f>
        <v>2306.1999999999998</v>
      </c>
      <c r="H25" s="31">
        <f>G25+I25</f>
        <v>2864.99226</v>
      </c>
      <c r="I25" s="67">
        <f>G25*I20</f>
        <v>558.79225999999994</v>
      </c>
    </row>
    <row r="26" spans="1:9" s="19" customFormat="1" ht="36" x14ac:dyDescent="0.25">
      <c r="A26" s="9" t="s">
        <v>14</v>
      </c>
      <c r="B26" s="24">
        <v>92540</v>
      </c>
      <c r="C26" s="26" t="s">
        <v>45</v>
      </c>
      <c r="D26" s="23">
        <v>86.66</v>
      </c>
      <c r="E26" s="33" t="s">
        <v>34</v>
      </c>
      <c r="F26" s="22">
        <v>63.27</v>
      </c>
      <c r="G26" s="22">
        <f t="shared" ref="G26:G33" si="2">F26*D26</f>
        <v>5482.9782000000005</v>
      </c>
      <c r="H26" s="31">
        <f>G26+I26</f>
        <v>6811.5038178600007</v>
      </c>
      <c r="I26" s="67">
        <f>G26*I20</f>
        <v>1328.52561786</v>
      </c>
    </row>
    <row r="27" spans="1:9" s="19" customFormat="1" ht="30.75" customHeight="1" x14ac:dyDescent="0.25">
      <c r="A27" s="9" t="s">
        <v>15</v>
      </c>
      <c r="B27" s="37">
        <v>94210</v>
      </c>
      <c r="C27" s="38" t="s">
        <v>44</v>
      </c>
      <c r="D27" s="39">
        <v>86.66</v>
      </c>
      <c r="E27" s="40" t="s">
        <v>34</v>
      </c>
      <c r="F27" s="41">
        <v>50.18</v>
      </c>
      <c r="G27" s="22">
        <f t="shared" si="2"/>
        <v>4348.5987999999998</v>
      </c>
      <c r="H27" s="31">
        <f t="shared" ref="H27:H33" si="3">G27+I27</f>
        <v>5402.2642892399999</v>
      </c>
      <c r="I27" s="67">
        <f>I24*G27</f>
        <v>1053.6654892399999</v>
      </c>
    </row>
    <row r="28" spans="1:9" s="19" customFormat="1" ht="33.75" customHeight="1" x14ac:dyDescent="0.25">
      <c r="A28" s="9" t="s">
        <v>16</v>
      </c>
      <c r="B28" s="42">
        <v>94223</v>
      </c>
      <c r="C28" s="43" t="s">
        <v>43</v>
      </c>
      <c r="D28" s="23">
        <v>24.69</v>
      </c>
      <c r="E28" s="33" t="s">
        <v>23</v>
      </c>
      <c r="F28" s="22">
        <v>79.290000000000006</v>
      </c>
      <c r="G28" s="22">
        <f t="shared" si="2"/>
        <v>1957.6701000000003</v>
      </c>
      <c r="H28" s="31">
        <f t="shared" si="3"/>
        <v>2432.0135652300005</v>
      </c>
      <c r="I28" s="67">
        <f>G28*I24</f>
        <v>474.34346523000005</v>
      </c>
    </row>
    <row r="29" spans="1:9" s="19" customFormat="1" ht="26.25" customHeight="1" x14ac:dyDescent="0.25">
      <c r="A29" s="9" t="s">
        <v>24</v>
      </c>
      <c r="B29" s="24">
        <v>94227</v>
      </c>
      <c r="C29" s="26" t="s">
        <v>41</v>
      </c>
      <c r="D29" s="23">
        <v>7.7</v>
      </c>
      <c r="E29" s="33" t="s">
        <v>23</v>
      </c>
      <c r="F29" s="22">
        <v>79.290000000000006</v>
      </c>
      <c r="G29" s="22">
        <f t="shared" si="2"/>
        <v>610.53300000000002</v>
      </c>
      <c r="H29" s="31">
        <f t="shared" si="3"/>
        <v>758.46514590000004</v>
      </c>
      <c r="I29" s="67">
        <f>G29*I24</f>
        <v>147.93214589999999</v>
      </c>
    </row>
    <row r="30" spans="1:9" s="19" customFormat="1" ht="24" x14ac:dyDescent="0.25">
      <c r="A30" s="9" t="s">
        <v>25</v>
      </c>
      <c r="B30" s="24">
        <v>96486</v>
      </c>
      <c r="C30" s="26" t="s">
        <v>81</v>
      </c>
      <c r="D30" s="23">
        <v>53.47</v>
      </c>
      <c r="E30" s="33" t="s">
        <v>34</v>
      </c>
      <c r="F30" s="22">
        <v>103.42</v>
      </c>
      <c r="G30" s="22">
        <f t="shared" si="2"/>
        <v>5529.8674000000001</v>
      </c>
      <c r="H30" s="31">
        <f t="shared" si="3"/>
        <v>6869.7542710199996</v>
      </c>
      <c r="I30" s="67">
        <f>G30*I24</f>
        <v>1339.8868710199999</v>
      </c>
    </row>
    <row r="31" spans="1:9" s="19" customFormat="1" ht="24" x14ac:dyDescent="0.25">
      <c r="A31" s="9" t="s">
        <v>83</v>
      </c>
      <c r="B31" s="24">
        <v>96486</v>
      </c>
      <c r="C31" s="26" t="s">
        <v>82</v>
      </c>
      <c r="D31" s="23">
        <v>20.76</v>
      </c>
      <c r="E31" s="33" t="s">
        <v>34</v>
      </c>
      <c r="F31" s="22">
        <v>103.42</v>
      </c>
      <c r="G31" s="22">
        <f t="shared" si="2"/>
        <v>2146.9992000000002</v>
      </c>
      <c r="H31" s="31">
        <f t="shared" si="3"/>
        <v>2667.2171061600002</v>
      </c>
      <c r="I31" s="67">
        <f>G31*I24</f>
        <v>520.21790615999998</v>
      </c>
    </row>
    <row r="32" spans="1:9" s="19" customFormat="1" ht="24" x14ac:dyDescent="0.25">
      <c r="A32" s="9" t="s">
        <v>84</v>
      </c>
      <c r="B32" s="24">
        <v>3993</v>
      </c>
      <c r="C32" s="26" t="s">
        <v>128</v>
      </c>
      <c r="D32" s="23">
        <v>2.99</v>
      </c>
      <c r="E32" s="33" t="s">
        <v>34</v>
      </c>
      <c r="F32" s="22">
        <v>72.61</v>
      </c>
      <c r="G32" s="22">
        <f t="shared" si="2"/>
        <v>217.10390000000001</v>
      </c>
      <c r="H32" s="31">
        <f t="shared" si="3"/>
        <v>269.70817497000002</v>
      </c>
      <c r="I32" s="67">
        <f>G32*I24</f>
        <v>52.604274969999999</v>
      </c>
    </row>
    <row r="33" spans="1:9" s="19" customFormat="1" x14ac:dyDescent="0.25">
      <c r="A33" s="9" t="s">
        <v>127</v>
      </c>
      <c r="B33" s="24">
        <v>96121</v>
      </c>
      <c r="C33" s="36" t="s">
        <v>46</v>
      </c>
      <c r="D33" s="23">
        <v>53.32</v>
      </c>
      <c r="E33" s="33" t="s">
        <v>23</v>
      </c>
      <c r="F33" s="22">
        <v>13.59</v>
      </c>
      <c r="G33" s="22">
        <f t="shared" si="2"/>
        <v>724.61879999999996</v>
      </c>
      <c r="H33" s="31">
        <f t="shared" si="3"/>
        <v>900.19393523999997</v>
      </c>
      <c r="I33" s="67">
        <f>G33*I24</f>
        <v>175.57513523999998</v>
      </c>
    </row>
    <row r="34" spans="1:9" s="5" customFormat="1" x14ac:dyDescent="0.25">
      <c r="A34" s="83" t="s">
        <v>3</v>
      </c>
      <c r="B34" s="84"/>
      <c r="C34" s="84"/>
      <c r="D34" s="84"/>
      <c r="E34" s="84"/>
      <c r="F34" s="85"/>
      <c r="G34" s="22">
        <v>23324.57</v>
      </c>
      <c r="H34" s="68">
        <f>H25+H26+H27+H28+H29+H30+H31+H32+H33</f>
        <v>28976.112565620002</v>
      </c>
    </row>
    <row r="35" spans="1:9" s="19" customFormat="1" x14ac:dyDescent="0.25">
      <c r="A35" s="34">
        <v>4</v>
      </c>
      <c r="B35" s="35"/>
      <c r="C35" s="80" t="s">
        <v>47</v>
      </c>
      <c r="D35" s="81"/>
      <c r="E35" s="81"/>
      <c r="F35" s="81"/>
      <c r="G35" s="82"/>
      <c r="H35" s="62"/>
      <c r="I35" s="64">
        <v>0.24229999999999999</v>
      </c>
    </row>
    <row r="36" spans="1:9" s="19" customFormat="1" ht="32.25" customHeight="1" x14ac:dyDescent="0.25">
      <c r="A36" s="9" t="s">
        <v>18</v>
      </c>
      <c r="B36" s="24">
        <v>87385</v>
      </c>
      <c r="C36" s="26" t="s">
        <v>95</v>
      </c>
      <c r="D36" s="23">
        <v>3.74</v>
      </c>
      <c r="E36" s="33" t="s">
        <v>9</v>
      </c>
      <c r="F36" s="22">
        <v>1625.2</v>
      </c>
      <c r="G36" s="22">
        <f>F36*D36</f>
        <v>6078.2480000000005</v>
      </c>
      <c r="H36" s="31">
        <f>G36+I36</f>
        <v>7551.0074904000003</v>
      </c>
      <c r="I36" s="67">
        <f>G36*I35</f>
        <v>1472.7594904</v>
      </c>
    </row>
    <row r="37" spans="1:9" s="19" customFormat="1" ht="32.25" customHeight="1" x14ac:dyDescent="0.25">
      <c r="A37" s="9" t="s">
        <v>19</v>
      </c>
      <c r="B37" s="24">
        <v>87385</v>
      </c>
      <c r="C37" s="26" t="s">
        <v>94</v>
      </c>
      <c r="D37" s="23">
        <v>0.09</v>
      </c>
      <c r="E37" s="33" t="s">
        <v>9</v>
      </c>
      <c r="F37" s="22">
        <v>1625.2</v>
      </c>
      <c r="G37" s="22">
        <f>F37*D37</f>
        <v>146.268</v>
      </c>
      <c r="H37" s="31">
        <f t="shared" ref="H37:H38" si="4">G37+I37</f>
        <v>181.70873639999999</v>
      </c>
      <c r="I37" s="67">
        <f>G37*I35</f>
        <v>35.440736399999999</v>
      </c>
    </row>
    <row r="38" spans="1:9" s="19" customFormat="1" ht="36" x14ac:dyDescent="0.25">
      <c r="A38" s="9" t="s">
        <v>20</v>
      </c>
      <c r="B38" s="24">
        <v>87257</v>
      </c>
      <c r="C38" s="26" t="s">
        <v>48</v>
      </c>
      <c r="D38" s="23">
        <v>53.47</v>
      </c>
      <c r="E38" s="33" t="s">
        <v>34</v>
      </c>
      <c r="F38" s="22">
        <v>85.33</v>
      </c>
      <c r="G38" s="22">
        <f>F38*D38</f>
        <v>4562.5950999999995</v>
      </c>
      <c r="H38" s="31">
        <f t="shared" si="4"/>
        <v>5668.1118927299995</v>
      </c>
      <c r="I38" s="67">
        <f>G38*I35</f>
        <v>1105.5167927299999</v>
      </c>
    </row>
    <row r="39" spans="1:9" s="5" customFormat="1" x14ac:dyDescent="0.25">
      <c r="A39" s="83" t="s">
        <v>3</v>
      </c>
      <c r="B39" s="84"/>
      <c r="C39" s="84"/>
      <c r="D39" s="84"/>
      <c r="E39" s="84"/>
      <c r="F39" s="85"/>
      <c r="G39" s="45">
        <f>G36+G37+G38</f>
        <v>10787.1111</v>
      </c>
      <c r="H39" s="68">
        <f>H36+H37+H38</f>
        <v>13400.828119530001</v>
      </c>
    </row>
    <row r="40" spans="1:9" s="19" customFormat="1" x14ac:dyDescent="0.25">
      <c r="A40" s="34">
        <v>5</v>
      </c>
      <c r="B40" s="35"/>
      <c r="C40" s="80" t="s">
        <v>49</v>
      </c>
      <c r="D40" s="81"/>
      <c r="E40" s="81"/>
      <c r="F40" s="81"/>
      <c r="G40" s="82"/>
      <c r="H40" s="62"/>
    </row>
    <row r="41" spans="1:9" s="19" customFormat="1" ht="36.75" customHeight="1" x14ac:dyDescent="0.25">
      <c r="A41" s="9" t="s">
        <v>26</v>
      </c>
      <c r="B41" s="24">
        <v>87257</v>
      </c>
      <c r="C41" s="26" t="s">
        <v>129</v>
      </c>
      <c r="D41" s="23">
        <v>19.350000000000001</v>
      </c>
      <c r="E41" s="33" t="s">
        <v>34</v>
      </c>
      <c r="F41" s="22">
        <v>85.33</v>
      </c>
      <c r="G41" s="22">
        <f>F41*D41</f>
        <v>1651.1355000000001</v>
      </c>
      <c r="H41" s="31">
        <f>G41+I41</f>
        <v>2051.2056316500002</v>
      </c>
      <c r="I41" s="67">
        <f>G41*I35</f>
        <v>400.07013165000001</v>
      </c>
    </row>
    <row r="42" spans="1:9" s="19" customFormat="1" ht="30" customHeight="1" x14ac:dyDescent="0.25">
      <c r="A42" s="9" t="s">
        <v>27</v>
      </c>
      <c r="B42" s="24">
        <v>87878</v>
      </c>
      <c r="C42" s="26" t="s">
        <v>50</v>
      </c>
      <c r="D42" s="23">
        <v>262.38</v>
      </c>
      <c r="E42" s="33" t="s">
        <v>34</v>
      </c>
      <c r="F42" s="22">
        <v>4.5</v>
      </c>
      <c r="G42" s="22">
        <f t="shared" ref="G42:G43" si="5">F42*D42</f>
        <v>1180.71</v>
      </c>
      <c r="H42" s="31">
        <f t="shared" ref="H42:H43" si="6">G42+I42</f>
        <v>1466.7960330000001</v>
      </c>
      <c r="I42" s="67">
        <f>G42*I35</f>
        <v>286.08603299999999</v>
      </c>
    </row>
    <row r="43" spans="1:9" s="19" customFormat="1" ht="44.25" customHeight="1" x14ac:dyDescent="0.25">
      <c r="A43" s="9" t="s">
        <v>28</v>
      </c>
      <c r="B43" s="24">
        <v>87547</v>
      </c>
      <c r="C43" s="26" t="s">
        <v>98</v>
      </c>
      <c r="D43" s="23">
        <v>262.38</v>
      </c>
      <c r="E43" s="33" t="s">
        <v>34</v>
      </c>
      <c r="F43" s="22">
        <v>21.62</v>
      </c>
      <c r="G43" s="22">
        <f t="shared" si="5"/>
        <v>5672.6556</v>
      </c>
      <c r="H43" s="31">
        <f t="shared" si="6"/>
        <v>7047.1400518800001</v>
      </c>
      <c r="I43" s="67">
        <f>G43*I35</f>
        <v>1374.4844518800001</v>
      </c>
    </row>
    <row r="44" spans="1:9" s="19" customFormat="1" x14ac:dyDescent="0.25">
      <c r="A44" s="108" t="s">
        <v>3</v>
      </c>
      <c r="B44" s="108"/>
      <c r="C44" s="108"/>
      <c r="D44" s="108"/>
      <c r="E44" s="108"/>
      <c r="F44" s="108"/>
      <c r="G44" s="47">
        <f>G41+G42+G43</f>
        <v>8504.5011000000013</v>
      </c>
      <c r="H44" s="31">
        <f>H41+H42+H43</f>
        <v>10565.141716530001</v>
      </c>
    </row>
    <row r="45" spans="1:9" s="18" customFormat="1" x14ac:dyDescent="0.25">
      <c r="A45" s="20">
        <v>6</v>
      </c>
      <c r="B45" s="21"/>
      <c r="C45" s="80" t="s">
        <v>51</v>
      </c>
      <c r="D45" s="81"/>
      <c r="E45" s="81"/>
      <c r="F45" s="81"/>
      <c r="G45" s="82"/>
      <c r="H45" s="63"/>
      <c r="I45" s="64">
        <v>0.24229999999999999</v>
      </c>
    </row>
    <row r="46" spans="1:9" s="18" customFormat="1" ht="33.75" customHeight="1" x14ac:dyDescent="0.25">
      <c r="A46" s="9" t="s">
        <v>21</v>
      </c>
      <c r="B46" s="24">
        <v>90822</v>
      </c>
      <c r="C46" s="26" t="s">
        <v>52</v>
      </c>
      <c r="D46" s="28">
        <v>3</v>
      </c>
      <c r="E46" s="32" t="s">
        <v>11</v>
      </c>
      <c r="F46" s="22">
        <v>430.08</v>
      </c>
      <c r="G46" s="22">
        <f>F46*D46</f>
        <v>1290.24</v>
      </c>
      <c r="H46" s="31">
        <f>G46+I46</f>
        <v>1602.8651520000001</v>
      </c>
      <c r="I46" s="69">
        <f>G46*I45</f>
        <v>312.62515200000001</v>
      </c>
    </row>
    <row r="47" spans="1:9" s="18" customFormat="1" ht="36" x14ac:dyDescent="0.25">
      <c r="A47" s="9" t="s">
        <v>22</v>
      </c>
      <c r="B47" s="24">
        <v>102185</v>
      </c>
      <c r="C47" s="26" t="s">
        <v>53</v>
      </c>
      <c r="D47" s="28">
        <v>1</v>
      </c>
      <c r="E47" s="32" t="s">
        <v>11</v>
      </c>
      <c r="F47" s="22">
        <v>3569.93</v>
      </c>
      <c r="G47" s="22">
        <f t="shared" ref="G47:G49" si="7">F47*D47</f>
        <v>3569.93</v>
      </c>
      <c r="H47" s="31">
        <f t="shared" ref="H47:H49" si="8">G47+I47</f>
        <v>4434.9240389999995</v>
      </c>
      <c r="I47" s="69">
        <f>G47*I45</f>
        <v>864.99403899999993</v>
      </c>
    </row>
    <row r="48" spans="1:9" s="18" customFormat="1" ht="30" customHeight="1" x14ac:dyDescent="0.25">
      <c r="A48" s="9" t="s">
        <v>29</v>
      </c>
      <c r="B48" s="24">
        <v>94569</v>
      </c>
      <c r="C48" s="26" t="s">
        <v>96</v>
      </c>
      <c r="D48" s="28">
        <v>0.36</v>
      </c>
      <c r="E48" s="32" t="s">
        <v>34</v>
      </c>
      <c r="F48" s="22">
        <v>870.25</v>
      </c>
      <c r="G48" s="22">
        <f t="shared" si="7"/>
        <v>313.28999999999996</v>
      </c>
      <c r="H48" s="31">
        <f t="shared" si="8"/>
        <v>389.20016699999996</v>
      </c>
      <c r="I48" s="69">
        <f>I45*G48</f>
        <v>75.910166999999987</v>
      </c>
    </row>
    <row r="49" spans="1:9" s="18" customFormat="1" ht="48" x14ac:dyDescent="0.25">
      <c r="A49" s="9" t="s">
        <v>30</v>
      </c>
      <c r="B49" s="24">
        <v>94570</v>
      </c>
      <c r="C49" s="26" t="s">
        <v>54</v>
      </c>
      <c r="D49" s="28">
        <v>3.6</v>
      </c>
      <c r="E49" s="32" t="s">
        <v>34</v>
      </c>
      <c r="F49" s="22">
        <v>456.68</v>
      </c>
      <c r="G49" s="22">
        <f t="shared" si="7"/>
        <v>1644.048</v>
      </c>
      <c r="H49" s="31">
        <f t="shared" si="8"/>
        <v>2042.4008303999999</v>
      </c>
      <c r="I49" s="69">
        <f>G49*I45</f>
        <v>398.35283039999996</v>
      </c>
    </row>
    <row r="50" spans="1:9" s="18" customFormat="1" x14ac:dyDescent="0.25">
      <c r="A50" s="83" t="s">
        <v>173</v>
      </c>
      <c r="B50" s="84"/>
      <c r="C50" s="84"/>
      <c r="D50" s="84"/>
      <c r="E50" s="84"/>
      <c r="F50" s="85"/>
      <c r="G50" s="45">
        <f>G46+G47+G48+G49</f>
        <v>6817.5079999999998</v>
      </c>
      <c r="H50" s="31">
        <f>H46+H47+H48+H49</f>
        <v>8469.3901884000006</v>
      </c>
    </row>
    <row r="51" spans="1:9" s="18" customFormat="1" x14ac:dyDescent="0.25">
      <c r="A51" s="20">
        <v>7</v>
      </c>
      <c r="B51" s="21"/>
      <c r="C51" s="80" t="s">
        <v>8</v>
      </c>
      <c r="D51" s="81"/>
      <c r="E51" s="81"/>
      <c r="F51" s="81"/>
      <c r="G51" s="82"/>
      <c r="H51" s="63"/>
      <c r="I51" s="64">
        <v>0.24229999999999999</v>
      </c>
    </row>
    <row r="52" spans="1:9" s="18" customFormat="1" ht="24" x14ac:dyDescent="0.25">
      <c r="A52" s="9" t="s">
        <v>21</v>
      </c>
      <c r="B52" s="24">
        <v>88485</v>
      </c>
      <c r="C52" s="26" t="s">
        <v>55</v>
      </c>
      <c r="D52" s="28">
        <v>262.38</v>
      </c>
      <c r="E52" s="32" t="s">
        <v>34</v>
      </c>
      <c r="F52" s="22">
        <v>2.61</v>
      </c>
      <c r="G52" s="22">
        <f>F52*D52</f>
        <v>684.81179999999995</v>
      </c>
      <c r="H52" s="31">
        <f>G52+I52</f>
        <v>850.74169913999992</v>
      </c>
      <c r="I52" s="69">
        <f>G52*I51</f>
        <v>165.92989913999997</v>
      </c>
    </row>
    <row r="53" spans="1:9" s="18" customFormat="1" ht="37.5" customHeight="1" x14ac:dyDescent="0.25">
      <c r="A53" s="9" t="s">
        <v>22</v>
      </c>
      <c r="B53" s="24">
        <v>88489</v>
      </c>
      <c r="C53" s="26" t="s">
        <v>56</v>
      </c>
      <c r="D53" s="28">
        <v>262.38</v>
      </c>
      <c r="E53" s="32" t="s">
        <v>34</v>
      </c>
      <c r="F53" s="22">
        <v>16.170000000000002</v>
      </c>
      <c r="G53" s="22">
        <f t="shared" ref="G53:G55" si="9">F53*D53</f>
        <v>4242.6846000000005</v>
      </c>
      <c r="H53" s="31">
        <f t="shared" ref="H53:H55" si="10">G53+I53</f>
        <v>5270.6870785800002</v>
      </c>
      <c r="I53" s="69">
        <f>G53*I51</f>
        <v>1028.0024785800001</v>
      </c>
    </row>
    <row r="54" spans="1:9" s="18" customFormat="1" ht="24" x14ac:dyDescent="0.25">
      <c r="A54" s="9" t="s">
        <v>29</v>
      </c>
      <c r="B54" s="24">
        <v>102201</v>
      </c>
      <c r="C54" s="26" t="s">
        <v>57</v>
      </c>
      <c r="D54" s="28">
        <v>10.08</v>
      </c>
      <c r="E54" s="32" t="s">
        <v>34</v>
      </c>
      <c r="F54" s="22">
        <v>19.489999999999998</v>
      </c>
      <c r="G54" s="22">
        <f t="shared" si="9"/>
        <v>196.45919999999998</v>
      </c>
      <c r="H54" s="31">
        <f t="shared" si="10"/>
        <v>244.06126415999998</v>
      </c>
      <c r="I54" s="69">
        <f>G54*I51</f>
        <v>47.602064159999991</v>
      </c>
    </row>
    <row r="55" spans="1:9" s="18" customFormat="1" ht="24" x14ac:dyDescent="0.25">
      <c r="A55" s="9" t="s">
        <v>30</v>
      </c>
      <c r="B55" s="24">
        <v>102209</v>
      </c>
      <c r="C55" s="26" t="s">
        <v>99</v>
      </c>
      <c r="D55" s="28">
        <v>10.08</v>
      </c>
      <c r="E55" s="32" t="s">
        <v>34</v>
      </c>
      <c r="F55" s="22">
        <v>7.68</v>
      </c>
      <c r="G55" s="22">
        <f t="shared" si="9"/>
        <v>77.414400000000001</v>
      </c>
      <c r="H55" s="31">
        <f t="shared" si="10"/>
        <v>96.171909119999995</v>
      </c>
      <c r="I55" s="69">
        <f>G55*I51</f>
        <v>18.757509119999998</v>
      </c>
    </row>
    <row r="56" spans="1:9" s="18" customFormat="1" x14ac:dyDescent="0.25">
      <c r="A56" s="83" t="s">
        <v>3</v>
      </c>
      <c r="B56" s="84"/>
      <c r="C56" s="84"/>
      <c r="D56" s="84"/>
      <c r="E56" s="84"/>
      <c r="F56" s="85"/>
      <c r="G56" s="45">
        <f>G52+G53+G54+G55</f>
        <v>5201.37</v>
      </c>
      <c r="H56" s="31">
        <f>H52+H53+H54+H55</f>
        <v>6461.661951</v>
      </c>
    </row>
    <row r="57" spans="1:9" s="18" customFormat="1" x14ac:dyDescent="0.25">
      <c r="A57" s="20">
        <v>8</v>
      </c>
      <c r="B57" s="21"/>
      <c r="C57" s="80" t="s">
        <v>58</v>
      </c>
      <c r="D57" s="81"/>
      <c r="E57" s="81"/>
      <c r="F57" s="81"/>
      <c r="G57" s="82"/>
      <c r="H57" s="63"/>
      <c r="I57" s="64">
        <v>0.24229999999999999</v>
      </c>
    </row>
    <row r="58" spans="1:9" s="18" customFormat="1" ht="48" x14ac:dyDescent="0.25">
      <c r="A58" s="9" t="s">
        <v>102</v>
      </c>
      <c r="B58" s="24">
        <v>91784</v>
      </c>
      <c r="C58" s="26" t="s">
        <v>59</v>
      </c>
      <c r="D58" s="28">
        <v>9.5</v>
      </c>
      <c r="E58" s="32" t="s">
        <v>23</v>
      </c>
      <c r="F58" s="22">
        <v>45.32</v>
      </c>
      <c r="G58" s="22">
        <f>F58*D58</f>
        <v>430.54</v>
      </c>
      <c r="H58" s="31">
        <f>G58+I58</f>
        <v>534.85984200000007</v>
      </c>
      <c r="I58" s="69">
        <f>G58*I57</f>
        <v>104.31984199999999</v>
      </c>
    </row>
    <row r="59" spans="1:9" s="18" customFormat="1" ht="51.75" customHeight="1" x14ac:dyDescent="0.25">
      <c r="A59" s="9" t="s">
        <v>103</v>
      </c>
      <c r="B59" s="24">
        <v>91792</v>
      </c>
      <c r="C59" s="26" t="s">
        <v>61</v>
      </c>
      <c r="D59" s="28">
        <v>4.4000000000000004</v>
      </c>
      <c r="E59" s="32" t="s">
        <v>23</v>
      </c>
      <c r="F59" s="22">
        <v>61.8</v>
      </c>
      <c r="G59" s="22">
        <f t="shared" ref="G59:G68" si="11">F59*D59</f>
        <v>271.92</v>
      </c>
      <c r="H59" s="31">
        <f t="shared" ref="H59:H68" si="12">G59+I59</f>
        <v>337.80621600000001</v>
      </c>
      <c r="I59" s="69">
        <f>G59*I57</f>
        <v>65.886216000000005</v>
      </c>
    </row>
    <row r="60" spans="1:9" s="18" customFormat="1" ht="51.75" customHeight="1" x14ac:dyDescent="0.25">
      <c r="A60" s="9" t="s">
        <v>104</v>
      </c>
      <c r="B60" s="24">
        <v>91795</v>
      </c>
      <c r="C60" s="26" t="s">
        <v>62</v>
      </c>
      <c r="D60" s="28">
        <v>7.7</v>
      </c>
      <c r="E60" s="32" t="s">
        <v>23</v>
      </c>
      <c r="F60" s="22">
        <v>80.13</v>
      </c>
      <c r="G60" s="22">
        <f t="shared" si="11"/>
        <v>617.00099999999998</v>
      </c>
      <c r="H60" s="31">
        <f t="shared" si="12"/>
        <v>766.50034229999994</v>
      </c>
      <c r="I60" s="69">
        <f>G60*I57</f>
        <v>149.4993423</v>
      </c>
    </row>
    <row r="61" spans="1:9" s="18" customFormat="1" ht="48" x14ac:dyDescent="0.25">
      <c r="A61" s="9" t="s">
        <v>105</v>
      </c>
      <c r="B61" s="24">
        <v>91790</v>
      </c>
      <c r="C61" s="26" t="s">
        <v>60</v>
      </c>
      <c r="D61" s="28">
        <v>6.1</v>
      </c>
      <c r="E61" s="32" t="s">
        <v>23</v>
      </c>
      <c r="F61" s="22">
        <v>83.26</v>
      </c>
      <c r="G61" s="22">
        <f t="shared" si="11"/>
        <v>507.88600000000002</v>
      </c>
      <c r="H61" s="31">
        <f t="shared" si="12"/>
        <v>630.94677780000006</v>
      </c>
      <c r="I61" s="69">
        <f>G61*I57</f>
        <v>123.0607778</v>
      </c>
    </row>
    <row r="62" spans="1:9" s="18" customFormat="1" ht="36" x14ac:dyDescent="0.25">
      <c r="A62" s="9" t="s">
        <v>106</v>
      </c>
      <c r="B62" s="24">
        <v>89972</v>
      </c>
      <c r="C62" s="26" t="s">
        <v>63</v>
      </c>
      <c r="D62" s="28">
        <v>2</v>
      </c>
      <c r="E62" s="32" t="s">
        <v>64</v>
      </c>
      <c r="F62" s="22">
        <v>59.64</v>
      </c>
      <c r="G62" s="22">
        <f t="shared" si="11"/>
        <v>119.28</v>
      </c>
      <c r="H62" s="31">
        <f t="shared" si="12"/>
        <v>148.181544</v>
      </c>
      <c r="I62" s="69">
        <f>G62*I57</f>
        <v>28.901543999999998</v>
      </c>
    </row>
    <row r="63" spans="1:9" s="18" customFormat="1" ht="24" x14ac:dyDescent="0.25">
      <c r="A63" s="9" t="s">
        <v>107</v>
      </c>
      <c r="B63" s="24">
        <v>98110</v>
      </c>
      <c r="C63" s="26" t="s">
        <v>65</v>
      </c>
      <c r="D63" s="28">
        <v>1</v>
      </c>
      <c r="E63" s="32" t="s">
        <v>64</v>
      </c>
      <c r="F63" s="22">
        <v>434.87</v>
      </c>
      <c r="G63" s="22">
        <f t="shared" si="11"/>
        <v>434.87</v>
      </c>
      <c r="H63" s="31">
        <f>G63+I63</f>
        <v>540.23900100000003</v>
      </c>
      <c r="I63" s="69">
        <f>G63*I57</f>
        <v>105.369001</v>
      </c>
    </row>
    <row r="64" spans="1:9" s="18" customFormat="1" ht="36" x14ac:dyDescent="0.25">
      <c r="A64" s="9" t="s">
        <v>108</v>
      </c>
      <c r="B64" s="24">
        <v>89707</v>
      </c>
      <c r="C64" s="26" t="s">
        <v>66</v>
      </c>
      <c r="D64" s="28">
        <v>1</v>
      </c>
      <c r="E64" s="32" t="s">
        <v>11</v>
      </c>
      <c r="F64" s="22">
        <v>52.78</v>
      </c>
      <c r="G64" s="22">
        <f>F64*D64</f>
        <v>52.78</v>
      </c>
      <c r="H64" s="31">
        <f t="shared" si="12"/>
        <v>65.568594000000004</v>
      </c>
      <c r="I64" s="69">
        <f>G64*I57</f>
        <v>12.788594</v>
      </c>
    </row>
    <row r="65" spans="1:9" s="18" customFormat="1" ht="36" x14ac:dyDescent="0.25">
      <c r="A65" s="9" t="s">
        <v>109</v>
      </c>
      <c r="B65" s="24">
        <v>101159</v>
      </c>
      <c r="C65" s="26" t="s">
        <v>67</v>
      </c>
      <c r="D65" s="28">
        <v>0.84</v>
      </c>
      <c r="E65" s="32" t="s">
        <v>34</v>
      </c>
      <c r="F65" s="22">
        <v>130.41999999999999</v>
      </c>
      <c r="G65" s="22">
        <f t="shared" si="11"/>
        <v>109.55279999999999</v>
      </c>
      <c r="H65" s="31">
        <f t="shared" si="12"/>
        <v>136.09744343999998</v>
      </c>
      <c r="I65" s="69">
        <f>G65*I57</f>
        <v>26.544643439999998</v>
      </c>
    </row>
    <row r="66" spans="1:9" s="18" customFormat="1" ht="24" x14ac:dyDescent="0.25">
      <c r="A66" s="9" t="s">
        <v>110</v>
      </c>
      <c r="B66" s="24">
        <v>86888</v>
      </c>
      <c r="C66" s="26" t="s">
        <v>68</v>
      </c>
      <c r="D66" s="28">
        <v>1</v>
      </c>
      <c r="E66" s="32" t="s">
        <v>11</v>
      </c>
      <c r="F66" s="22">
        <v>410.41</v>
      </c>
      <c r="G66" s="22">
        <f t="shared" si="11"/>
        <v>410.41</v>
      </c>
      <c r="H66" s="31">
        <f t="shared" si="12"/>
        <v>509.85234300000002</v>
      </c>
      <c r="I66" s="69">
        <f>G66*I57</f>
        <v>99.442342999999994</v>
      </c>
    </row>
    <row r="67" spans="1:9" s="18" customFormat="1" ht="60" x14ac:dyDescent="0.25">
      <c r="A67" s="9" t="s">
        <v>111</v>
      </c>
      <c r="B67" s="24">
        <v>86939</v>
      </c>
      <c r="C67" s="26" t="s">
        <v>70</v>
      </c>
      <c r="D67" s="28">
        <v>1</v>
      </c>
      <c r="E67" s="32" t="s">
        <v>11</v>
      </c>
      <c r="F67" s="22">
        <v>419.32</v>
      </c>
      <c r="G67" s="22">
        <f t="shared" si="11"/>
        <v>419.32</v>
      </c>
      <c r="H67" s="31">
        <f t="shared" si="12"/>
        <v>520.92123600000002</v>
      </c>
      <c r="I67" s="69">
        <f>G67*I57</f>
        <v>101.601236</v>
      </c>
    </row>
    <row r="68" spans="1:9" s="18" customFormat="1" ht="24" x14ac:dyDescent="0.25">
      <c r="A68" s="9" t="s">
        <v>112</v>
      </c>
      <c r="B68" s="24">
        <v>100849</v>
      </c>
      <c r="C68" s="26" t="s">
        <v>69</v>
      </c>
      <c r="D68" s="28">
        <v>1</v>
      </c>
      <c r="E68" s="32" t="s">
        <v>11</v>
      </c>
      <c r="F68" s="22">
        <v>44.6</v>
      </c>
      <c r="G68" s="22">
        <f t="shared" si="11"/>
        <v>44.6</v>
      </c>
      <c r="H68" s="31">
        <f t="shared" si="12"/>
        <v>55.406580000000005</v>
      </c>
      <c r="I68" s="69">
        <f>G68*I57</f>
        <v>10.80658</v>
      </c>
    </row>
    <row r="69" spans="1:9" s="18" customFormat="1" x14ac:dyDescent="0.25">
      <c r="A69" s="9"/>
      <c r="B69" s="24"/>
      <c r="C69" s="26" t="s">
        <v>100</v>
      </c>
      <c r="D69" s="86" t="s">
        <v>101</v>
      </c>
      <c r="E69" s="87"/>
      <c r="F69" s="87"/>
      <c r="G69" s="88"/>
      <c r="H69" s="63"/>
    </row>
    <row r="70" spans="1:9" s="18" customFormat="1" x14ac:dyDescent="0.25">
      <c r="A70" s="83" t="s">
        <v>3</v>
      </c>
      <c r="B70" s="84"/>
      <c r="C70" s="84"/>
      <c r="D70" s="84"/>
      <c r="E70" s="84"/>
      <c r="F70" s="85"/>
      <c r="G70" s="45">
        <f>G58+G59+G60+G61+G62+G63+G64+G65+G66+G67+G68</f>
        <v>3418.1597999999999</v>
      </c>
      <c r="H70" s="31">
        <f>H58+H59+H60+H61+H62+H63+H64+H65+H66+H67+H68</f>
        <v>4246.3799195399997</v>
      </c>
    </row>
    <row r="71" spans="1:9" s="18" customFormat="1" x14ac:dyDescent="0.25">
      <c r="A71" s="20">
        <v>9</v>
      </c>
      <c r="B71" s="21"/>
      <c r="C71" s="80" t="s">
        <v>71</v>
      </c>
      <c r="D71" s="81"/>
      <c r="E71" s="81"/>
      <c r="F71" s="81"/>
      <c r="G71" s="82"/>
      <c r="H71" s="63"/>
      <c r="I71" s="64">
        <v>0.24229999999999999</v>
      </c>
    </row>
    <row r="72" spans="1:9" s="18" customFormat="1" ht="36" x14ac:dyDescent="0.25">
      <c r="A72" s="9" t="s">
        <v>115</v>
      </c>
      <c r="B72" s="24">
        <v>101876</v>
      </c>
      <c r="C72" s="26" t="s">
        <v>72</v>
      </c>
      <c r="D72" s="28">
        <v>1</v>
      </c>
      <c r="E72" s="32" t="s">
        <v>11</v>
      </c>
      <c r="F72" s="22">
        <v>73.42</v>
      </c>
      <c r="G72" s="22">
        <f>F72*D72</f>
        <v>73.42</v>
      </c>
      <c r="H72" s="31">
        <f>G72+I72</f>
        <v>91.209665999999999</v>
      </c>
      <c r="I72" s="69">
        <f>G72*I71</f>
        <v>17.789666</v>
      </c>
    </row>
    <row r="73" spans="1:9" s="18" customFormat="1" ht="42" customHeight="1" x14ac:dyDescent="0.25">
      <c r="A73" s="9" t="s">
        <v>116</v>
      </c>
      <c r="B73" s="24">
        <v>93128</v>
      </c>
      <c r="C73" s="26" t="s">
        <v>114</v>
      </c>
      <c r="D73" s="28">
        <v>9</v>
      </c>
      <c r="E73" s="32" t="s">
        <v>64</v>
      </c>
      <c r="F73" s="22">
        <v>144.68</v>
      </c>
      <c r="G73" s="22">
        <f t="shared" ref="G73:G81" si="13">F73*D73</f>
        <v>1302.1200000000001</v>
      </c>
      <c r="H73" s="31">
        <f t="shared" ref="H73:H81" si="14">G73+I73</f>
        <v>1617.6236760000002</v>
      </c>
      <c r="I73" s="69">
        <f>G73*I71</f>
        <v>315.50367599999998</v>
      </c>
    </row>
    <row r="74" spans="1:9" s="18" customFormat="1" ht="36" x14ac:dyDescent="0.25">
      <c r="A74" s="9" t="s">
        <v>117</v>
      </c>
      <c r="B74" s="24">
        <v>93142</v>
      </c>
      <c r="C74" s="26" t="s">
        <v>73</v>
      </c>
      <c r="D74" s="28">
        <v>10</v>
      </c>
      <c r="E74" s="32" t="s">
        <v>11</v>
      </c>
      <c r="F74" s="22">
        <v>196.46</v>
      </c>
      <c r="G74" s="22">
        <f t="shared" si="13"/>
        <v>1964.6000000000001</v>
      </c>
      <c r="H74" s="31">
        <f t="shared" si="14"/>
        <v>2440.6225800000002</v>
      </c>
      <c r="I74" s="69">
        <f>G74*I71</f>
        <v>476.02258</v>
      </c>
    </row>
    <row r="75" spans="1:9" s="18" customFormat="1" ht="36" x14ac:dyDescent="0.25">
      <c r="A75" s="9" t="s">
        <v>118</v>
      </c>
      <c r="B75" s="24">
        <v>93143</v>
      </c>
      <c r="C75" s="26" t="s">
        <v>130</v>
      </c>
      <c r="D75" s="28">
        <v>2</v>
      </c>
      <c r="E75" s="32" t="s">
        <v>11</v>
      </c>
      <c r="F75" s="22">
        <v>178.75</v>
      </c>
      <c r="G75" s="22">
        <f t="shared" si="13"/>
        <v>357.5</v>
      </c>
      <c r="H75" s="31">
        <f t="shared" si="14"/>
        <v>444.12225000000001</v>
      </c>
      <c r="I75" s="69">
        <f>G75*I71</f>
        <v>86.622249999999994</v>
      </c>
    </row>
    <row r="76" spans="1:9" s="18" customFormat="1" ht="24" x14ac:dyDescent="0.25">
      <c r="A76" s="9" t="s">
        <v>119</v>
      </c>
      <c r="B76" s="24">
        <v>93670</v>
      </c>
      <c r="C76" s="26" t="s">
        <v>76</v>
      </c>
      <c r="D76" s="28">
        <v>1</v>
      </c>
      <c r="E76" s="32" t="s">
        <v>11</v>
      </c>
      <c r="F76" s="22">
        <v>73.239999999999995</v>
      </c>
      <c r="G76" s="22">
        <f t="shared" si="13"/>
        <v>73.239999999999995</v>
      </c>
      <c r="H76" s="31">
        <f t="shared" si="14"/>
        <v>90.986052000000001</v>
      </c>
      <c r="I76" s="69">
        <f>G76*I71</f>
        <v>17.746051999999999</v>
      </c>
    </row>
    <row r="77" spans="1:9" s="18" customFormat="1" ht="24" x14ac:dyDescent="0.25">
      <c r="A77" s="9" t="s">
        <v>120</v>
      </c>
      <c r="B77" s="24">
        <v>93668</v>
      </c>
      <c r="C77" s="26" t="s">
        <v>113</v>
      </c>
      <c r="D77" s="28">
        <v>2</v>
      </c>
      <c r="E77" s="32" t="s">
        <v>11</v>
      </c>
      <c r="F77" s="22">
        <v>69.58</v>
      </c>
      <c r="G77" s="22">
        <f t="shared" si="13"/>
        <v>139.16</v>
      </c>
      <c r="H77" s="31">
        <f t="shared" si="14"/>
        <v>172.878468</v>
      </c>
      <c r="I77" s="69">
        <f>G77*I71</f>
        <v>33.718467999999994</v>
      </c>
    </row>
    <row r="78" spans="1:9" s="18" customFormat="1" ht="24" x14ac:dyDescent="0.25">
      <c r="A78" s="9" t="s">
        <v>121</v>
      </c>
      <c r="B78" s="24">
        <v>38773</v>
      </c>
      <c r="C78" s="26" t="s">
        <v>125</v>
      </c>
      <c r="D78" s="28">
        <v>9</v>
      </c>
      <c r="E78" s="32" t="s">
        <v>11</v>
      </c>
      <c r="F78" s="22">
        <v>7.37</v>
      </c>
      <c r="G78" s="22">
        <f t="shared" si="13"/>
        <v>66.33</v>
      </c>
      <c r="H78" s="31">
        <f t="shared" si="14"/>
        <v>82.401758999999998</v>
      </c>
      <c r="I78" s="69">
        <f>G78*I71</f>
        <v>16.071759</v>
      </c>
    </row>
    <row r="79" spans="1:9" s="18" customFormat="1" x14ac:dyDescent="0.25">
      <c r="A79" s="9" t="s">
        <v>122</v>
      </c>
      <c r="B79" s="24">
        <v>38194</v>
      </c>
      <c r="C79" s="26" t="s">
        <v>126</v>
      </c>
      <c r="D79" s="28">
        <v>9</v>
      </c>
      <c r="E79" s="32" t="s">
        <v>11</v>
      </c>
      <c r="F79" s="22">
        <v>8.32</v>
      </c>
      <c r="G79" s="22">
        <f t="shared" si="13"/>
        <v>74.88</v>
      </c>
      <c r="H79" s="31">
        <f t="shared" si="14"/>
        <v>93.023423999999991</v>
      </c>
      <c r="I79" s="69">
        <f>G79*I71</f>
        <v>18.143424</v>
      </c>
    </row>
    <row r="80" spans="1:9" s="3" customFormat="1" ht="36" x14ac:dyDescent="0.25">
      <c r="A80" s="9" t="s">
        <v>123</v>
      </c>
      <c r="B80" s="24">
        <v>101507</v>
      </c>
      <c r="C80" s="26" t="s">
        <v>75</v>
      </c>
      <c r="D80" s="28">
        <v>1</v>
      </c>
      <c r="E80" s="32" t="s">
        <v>11</v>
      </c>
      <c r="F80" s="22">
        <v>1996.46</v>
      </c>
      <c r="G80" s="22">
        <f t="shared" si="13"/>
        <v>1996.46</v>
      </c>
      <c r="H80" s="31">
        <f t="shared" si="14"/>
        <v>2480.2022580000003</v>
      </c>
      <c r="I80" s="70">
        <f>G80*I71</f>
        <v>483.74225799999999</v>
      </c>
    </row>
    <row r="81" spans="1:9" s="3" customFormat="1" ht="24" x14ac:dyDescent="0.25">
      <c r="A81" s="9" t="s">
        <v>124</v>
      </c>
      <c r="B81" s="24">
        <v>101946</v>
      </c>
      <c r="C81" s="26" t="s">
        <v>74</v>
      </c>
      <c r="D81" s="28">
        <v>1</v>
      </c>
      <c r="E81" s="32" t="s">
        <v>11</v>
      </c>
      <c r="F81" s="22">
        <v>147.1</v>
      </c>
      <c r="G81" s="22">
        <f t="shared" si="13"/>
        <v>147.1</v>
      </c>
      <c r="H81" s="31">
        <f t="shared" si="14"/>
        <v>182.74232999999998</v>
      </c>
      <c r="I81" s="70">
        <f>G81*I71</f>
        <v>35.642329999999994</v>
      </c>
    </row>
    <row r="82" spans="1:9" s="19" customFormat="1" ht="15.75" customHeight="1" x14ac:dyDescent="0.25">
      <c r="A82" s="83" t="s">
        <v>3</v>
      </c>
      <c r="B82" s="84"/>
      <c r="C82" s="84"/>
      <c r="D82" s="84"/>
      <c r="E82" s="84"/>
      <c r="F82" s="85"/>
      <c r="G82" s="45">
        <v>6194.81</v>
      </c>
      <c r="H82" s="31">
        <f>H72+H73+H74+H75+H76+H77+H78+H79+H80+H81</f>
        <v>7695.8124630000011</v>
      </c>
    </row>
    <row r="83" spans="1:9" s="3" customFormat="1" ht="15.75" x14ac:dyDescent="0.25">
      <c r="A83" s="105" t="s">
        <v>4</v>
      </c>
      <c r="B83" s="106"/>
      <c r="C83" s="106"/>
      <c r="D83" s="106"/>
      <c r="E83" s="106"/>
      <c r="F83" s="107"/>
      <c r="G83" s="71">
        <v>106487.08</v>
      </c>
      <c r="H83" s="71">
        <v>132288.07999999999</v>
      </c>
    </row>
    <row r="84" spans="1:9" ht="28.5" customHeight="1" x14ac:dyDescent="0.25">
      <c r="C84" t="s">
        <v>174</v>
      </c>
    </row>
    <row r="86" spans="1:9" x14ac:dyDescent="0.25">
      <c r="C86" s="50" t="s">
        <v>140</v>
      </c>
      <c r="D86" s="77" t="s">
        <v>12</v>
      </c>
      <c r="E86" s="77"/>
      <c r="F86" s="77"/>
      <c r="G86" s="7"/>
    </row>
    <row r="87" spans="1:9" x14ac:dyDescent="0.25">
      <c r="C87" s="50" t="s">
        <v>155</v>
      </c>
      <c r="D87" s="77" t="s">
        <v>156</v>
      </c>
      <c r="E87" s="77"/>
      <c r="F87" s="77"/>
      <c r="G87" s="7"/>
    </row>
    <row r="88" spans="1:9" x14ac:dyDescent="0.25">
      <c r="C88" s="50" t="s">
        <v>138</v>
      </c>
      <c r="D88" s="104" t="s">
        <v>136</v>
      </c>
      <c r="E88" s="104"/>
      <c r="F88" s="104"/>
      <c r="G88" s="7"/>
    </row>
    <row r="89" spans="1:9" x14ac:dyDescent="0.25">
      <c r="C89" s="50" t="s">
        <v>139</v>
      </c>
      <c r="D89" s="104" t="s">
        <v>137</v>
      </c>
      <c r="E89" s="104"/>
      <c r="F89" s="104"/>
      <c r="G89" s="8"/>
    </row>
    <row r="99" spans="1:10" x14ac:dyDescent="0.25">
      <c r="A99" s="10"/>
      <c r="B99" s="10"/>
      <c r="C99" s="10"/>
      <c r="D99" s="10"/>
      <c r="E99" s="10"/>
      <c r="F99" s="10"/>
      <c r="G99" s="10"/>
      <c r="H99" s="10"/>
      <c r="I99" s="11"/>
      <c r="J99" s="11"/>
    </row>
    <row r="100" spans="1:10" x14ac:dyDescent="0.25">
      <c r="A100" s="12"/>
      <c r="B100" s="12"/>
      <c r="C100" s="103"/>
      <c r="D100" s="103"/>
      <c r="E100" s="103"/>
      <c r="F100" s="103"/>
      <c r="G100" s="103"/>
      <c r="H100" s="10"/>
      <c r="I100" s="11"/>
      <c r="J100" s="11"/>
    </row>
    <row r="101" spans="1:10" x14ac:dyDescent="0.25">
      <c r="A101" s="13"/>
      <c r="B101" s="13"/>
      <c r="C101" s="14"/>
      <c r="D101" s="15"/>
      <c r="E101" s="14"/>
      <c r="F101" s="12"/>
      <c r="G101" s="12"/>
      <c r="H101" s="10"/>
      <c r="I101" s="11"/>
      <c r="J101" s="11"/>
    </row>
    <row r="102" spans="1:10" x14ac:dyDescent="0.25">
      <c r="A102" s="13"/>
      <c r="B102" s="13"/>
      <c r="C102" s="14"/>
      <c r="D102" s="15"/>
      <c r="E102" s="14"/>
      <c r="F102" s="12"/>
      <c r="G102" s="12"/>
      <c r="H102" s="10"/>
      <c r="I102" s="11"/>
      <c r="J102" s="11"/>
    </row>
    <row r="103" spans="1:10" x14ac:dyDescent="0.25">
      <c r="A103" s="13"/>
      <c r="B103" s="13"/>
      <c r="C103" s="14"/>
      <c r="D103" s="15"/>
      <c r="E103" s="14"/>
      <c r="F103" s="16"/>
      <c r="G103" s="17"/>
      <c r="H103" s="10"/>
      <c r="I103" s="11"/>
      <c r="J103" s="11"/>
    </row>
    <row r="104" spans="1:10" x14ac:dyDescent="0.25">
      <c r="A104" s="13"/>
      <c r="B104" s="13"/>
      <c r="C104" s="14"/>
      <c r="D104" s="15"/>
      <c r="E104" s="14"/>
      <c r="F104" s="16"/>
      <c r="G104" s="17"/>
      <c r="H104" s="10"/>
      <c r="I104" s="11"/>
      <c r="J104" s="11"/>
    </row>
    <row r="105" spans="1:10" x14ac:dyDescent="0.25">
      <c r="A105" s="13"/>
      <c r="B105" s="13"/>
      <c r="C105" s="14"/>
      <c r="D105" s="15"/>
      <c r="E105" s="14"/>
      <c r="F105" s="16"/>
      <c r="G105" s="17"/>
      <c r="H105" s="10"/>
      <c r="I105" s="11"/>
      <c r="J105" s="11"/>
    </row>
    <row r="106" spans="1:10" x14ac:dyDescent="0.25">
      <c r="A106" s="10"/>
      <c r="B106" s="10"/>
      <c r="C106" s="10"/>
      <c r="D106" s="10"/>
      <c r="E106" s="10"/>
      <c r="F106" s="10"/>
      <c r="G106" s="10"/>
      <c r="H106" s="10"/>
      <c r="I106" s="11"/>
      <c r="J106" s="11"/>
    </row>
    <row r="107" spans="1:10" x14ac:dyDescent="0.25">
      <c r="A107" s="10"/>
      <c r="B107" s="10"/>
      <c r="C107" s="10"/>
      <c r="D107" s="10"/>
      <c r="E107" s="10"/>
      <c r="F107" s="10"/>
      <c r="G107" s="10"/>
      <c r="H107" s="10"/>
      <c r="I107" s="11"/>
      <c r="J107" s="11"/>
    </row>
    <row r="108" spans="1:10" x14ac:dyDescent="0.25">
      <c r="A108" s="10"/>
      <c r="B108" s="10"/>
      <c r="C108" s="10"/>
      <c r="D108" s="10"/>
      <c r="E108" s="10"/>
      <c r="F108" s="10"/>
      <c r="G108" s="10"/>
      <c r="H108" s="10"/>
      <c r="I108" s="11"/>
      <c r="J108" s="11"/>
    </row>
    <row r="109" spans="1:10" x14ac:dyDescent="0.25">
      <c r="A109" s="10"/>
      <c r="B109" s="10"/>
      <c r="C109" s="10"/>
      <c r="D109" s="10"/>
      <c r="E109" s="10"/>
      <c r="F109" s="10"/>
      <c r="G109" s="10"/>
      <c r="H109" s="10"/>
      <c r="I109" s="11"/>
      <c r="J109" s="11"/>
    </row>
  </sheetData>
  <mergeCells count="41">
    <mergeCell ref="C100:G100"/>
    <mergeCell ref="C10:G10"/>
    <mergeCell ref="C20:G20"/>
    <mergeCell ref="A23:F23"/>
    <mergeCell ref="C45:G45"/>
    <mergeCell ref="A19:F19"/>
    <mergeCell ref="D89:F89"/>
    <mergeCell ref="D86:F86"/>
    <mergeCell ref="A83:F83"/>
    <mergeCell ref="D88:F88"/>
    <mergeCell ref="A82:F82"/>
    <mergeCell ref="C40:G40"/>
    <mergeCell ref="A44:F44"/>
    <mergeCell ref="C35:G35"/>
    <mergeCell ref="A39:F39"/>
    <mergeCell ref="C24:G24"/>
    <mergeCell ref="A8:A9"/>
    <mergeCell ref="A4:G4"/>
    <mergeCell ref="B8:B9"/>
    <mergeCell ref="F8:F9"/>
    <mergeCell ref="G8:G9"/>
    <mergeCell ref="B5:C5"/>
    <mergeCell ref="B6:C6"/>
    <mergeCell ref="E5:F5"/>
    <mergeCell ref="E6:F6"/>
    <mergeCell ref="D87:F87"/>
    <mergeCell ref="H8:H9"/>
    <mergeCell ref="A1:H1"/>
    <mergeCell ref="C51:G51"/>
    <mergeCell ref="A56:F56"/>
    <mergeCell ref="C57:G57"/>
    <mergeCell ref="C71:G71"/>
    <mergeCell ref="A34:F34"/>
    <mergeCell ref="A70:F70"/>
    <mergeCell ref="A50:F50"/>
    <mergeCell ref="D69:G69"/>
    <mergeCell ref="A2:G2"/>
    <mergeCell ref="A3:G3"/>
    <mergeCell ref="D8:D9"/>
    <mergeCell ref="E8:E9"/>
    <mergeCell ref="C8:C9"/>
  </mergeCells>
  <pageMargins left="0.25" right="0.25" top="0.21634615384615385" bottom="0.12820512820512819" header="0.3" footer="0.3"/>
  <pageSetup paperSize="9" scale="70" fitToHeight="0" orientation="portrait" horizontalDpi="4294967293" verticalDpi="4294967293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WhiteSpace="0" view="pageLayout" topLeftCell="A4" zoomScale="115" zoomScaleNormal="150" zoomScalePageLayoutView="115" workbookViewId="0">
      <selection activeCell="C7" sqref="C7"/>
    </sheetView>
  </sheetViews>
  <sheetFormatPr defaultRowHeight="15" x14ac:dyDescent="0.25"/>
  <cols>
    <col min="1" max="2" width="9.42578125" customWidth="1"/>
    <col min="3" max="3" width="66.85546875" customWidth="1"/>
    <col min="4" max="4" width="9.5703125" customWidth="1"/>
    <col min="5" max="5" width="4.140625" bestFit="1" customWidth="1"/>
    <col min="6" max="7" width="4.140625" customWidth="1"/>
    <col min="8" max="8" width="9.140625" customWidth="1"/>
    <col min="9" max="10" width="9.140625" style="3"/>
  </cols>
  <sheetData>
    <row r="1" spans="1:10" ht="18.75" x14ac:dyDescent="0.3">
      <c r="A1" s="109" t="s">
        <v>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5.0999999999999996" customHeight="1" x14ac:dyDescent="0.3">
      <c r="A2" s="92"/>
      <c r="B2" s="92"/>
      <c r="C2" s="92"/>
      <c r="D2" s="92"/>
      <c r="E2" s="92"/>
      <c r="F2" s="92"/>
      <c r="G2" s="92"/>
    </row>
    <row r="3" spans="1:10" ht="18.75" x14ac:dyDescent="0.3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1" customHeight="1" x14ac:dyDescent="0.3">
      <c r="A4" s="95" t="s">
        <v>135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 customHeight="1" x14ac:dyDescent="0.25">
      <c r="A5" s="6" t="s">
        <v>7</v>
      </c>
      <c r="B5" s="100" t="s">
        <v>171</v>
      </c>
      <c r="C5" s="100"/>
      <c r="D5" s="6" t="s">
        <v>161</v>
      </c>
      <c r="E5" s="101">
        <v>3491</v>
      </c>
      <c r="F5" s="100"/>
      <c r="G5" s="2"/>
    </row>
    <row r="6" spans="1:10" ht="15.75" customHeight="1" x14ac:dyDescent="0.25">
      <c r="A6" s="6" t="s">
        <v>6</v>
      </c>
      <c r="B6" s="100" t="s">
        <v>131</v>
      </c>
      <c r="C6" s="100"/>
      <c r="D6" s="6" t="s">
        <v>132</v>
      </c>
      <c r="E6" s="102" t="s">
        <v>133</v>
      </c>
      <c r="F6" s="102"/>
      <c r="G6" s="2"/>
    </row>
    <row r="7" spans="1:10" ht="16.5" customHeight="1" x14ac:dyDescent="0.25">
      <c r="A7" s="49" t="s">
        <v>134</v>
      </c>
      <c r="B7" s="49" t="s">
        <v>172</v>
      </c>
      <c r="C7" s="48"/>
      <c r="D7" s="49" t="s">
        <v>175</v>
      </c>
      <c r="E7" s="48"/>
      <c r="F7" s="48"/>
      <c r="G7" s="48"/>
    </row>
    <row r="8" spans="1:10" ht="16.5" customHeight="1" x14ac:dyDescent="0.25">
      <c r="A8" s="116" t="s">
        <v>154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6.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6.5" customHeight="1" x14ac:dyDescent="0.25">
      <c r="A10" s="117" t="s">
        <v>141</v>
      </c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16.5" customHeight="1" x14ac:dyDescent="0.25">
      <c r="A11" s="119" t="s">
        <v>135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6.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6.5" customHeight="1" x14ac:dyDescent="0.25">
      <c r="A13" s="114" t="s">
        <v>142</v>
      </c>
      <c r="B13" s="114"/>
      <c r="C13" s="114"/>
      <c r="D13" s="114"/>
      <c r="E13" s="114"/>
      <c r="F13" s="114"/>
      <c r="G13" s="114"/>
      <c r="H13" s="114"/>
      <c r="I13" s="114" t="s">
        <v>143</v>
      </c>
      <c r="J13" s="115" t="s">
        <v>144</v>
      </c>
    </row>
    <row r="14" spans="1:10" ht="16.5" customHeight="1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16.5" customHeight="1" x14ac:dyDescent="0.25">
      <c r="A15" s="113" t="str">
        <f>IF($J$17=$A$149,"Encargos Sociais incidentes sobre a mão de obra","Administração Central")</f>
        <v>Administração Central</v>
      </c>
      <c r="B15" s="113"/>
      <c r="C15" s="113"/>
      <c r="D15" s="113"/>
      <c r="E15" s="113"/>
      <c r="F15" s="113"/>
      <c r="G15" s="113"/>
      <c r="H15" s="113"/>
      <c r="I15" s="52" t="s">
        <v>163</v>
      </c>
      <c r="J15" s="53">
        <v>4.6699999999999998E-2</v>
      </c>
    </row>
    <row r="16" spans="1:10" ht="16.5" customHeight="1" x14ac:dyDescent="0.25">
      <c r="A16" s="113" t="str">
        <f>IF($J$17=$A$149,"Administração Central da empresa ou consultoria - overhead","Seguro e Garantia")</f>
        <v>Seguro e Garantia</v>
      </c>
      <c r="B16" s="113"/>
      <c r="C16" s="113"/>
      <c r="D16" s="113"/>
      <c r="E16" s="113"/>
      <c r="F16" s="113"/>
      <c r="G16" s="113"/>
      <c r="H16" s="113"/>
      <c r="I16" s="52" t="s">
        <v>164</v>
      </c>
      <c r="J16" s="53">
        <v>7.4000000000000003E-3</v>
      </c>
    </row>
    <row r="17" spans="1:10" ht="16.5" customHeight="1" x14ac:dyDescent="0.25">
      <c r="A17" s="113" t="str">
        <f>IF($J$17=$A$149,"","Risco")</f>
        <v>Risco</v>
      </c>
      <c r="B17" s="113"/>
      <c r="C17" s="113"/>
      <c r="D17" s="113"/>
      <c r="E17" s="113"/>
      <c r="F17" s="113"/>
      <c r="G17" s="113"/>
      <c r="H17" s="113"/>
      <c r="I17" s="52" t="s">
        <v>165</v>
      </c>
      <c r="J17" s="53">
        <v>9.7000000000000003E-3</v>
      </c>
    </row>
    <row r="18" spans="1:10" ht="16.5" customHeight="1" x14ac:dyDescent="0.25">
      <c r="A18" s="113" t="str">
        <f>IF($J$17=$A$149,"","Despesas Financeiras")</f>
        <v>Despesas Financeiras</v>
      </c>
      <c r="B18" s="113"/>
      <c r="C18" s="113"/>
      <c r="D18" s="113"/>
      <c r="E18" s="113"/>
      <c r="F18" s="113"/>
      <c r="G18" s="113"/>
      <c r="H18" s="113"/>
      <c r="I18" s="52" t="s">
        <v>166</v>
      </c>
      <c r="J18" s="53">
        <v>1.21E-2</v>
      </c>
    </row>
    <row r="19" spans="1:10" ht="16.5" customHeight="1" x14ac:dyDescent="0.25">
      <c r="A19" s="113" t="str">
        <f>IF($J$17=$A$149,"Margem bruta da empresa de consultoria","Lucro")</f>
        <v>Lucro</v>
      </c>
      <c r="B19" s="113"/>
      <c r="C19" s="113"/>
      <c r="D19" s="113"/>
      <c r="E19" s="113"/>
      <c r="F19" s="113"/>
      <c r="G19" s="113"/>
      <c r="H19" s="113"/>
      <c r="I19" s="52" t="s">
        <v>167</v>
      </c>
      <c r="J19" s="53">
        <v>7.7100000000000002E-2</v>
      </c>
    </row>
    <row r="20" spans="1:10" ht="16.5" customHeight="1" x14ac:dyDescent="0.25">
      <c r="A20" s="113" t="s">
        <v>145</v>
      </c>
      <c r="B20" s="113"/>
      <c r="C20" s="113"/>
      <c r="D20" s="113"/>
      <c r="E20" s="113"/>
      <c r="F20" s="113"/>
      <c r="G20" s="113"/>
      <c r="H20" s="113"/>
      <c r="I20" s="52" t="s">
        <v>146</v>
      </c>
      <c r="J20" s="53">
        <v>3.6499999999999998E-2</v>
      </c>
    </row>
    <row r="21" spans="1:10" ht="16.5" customHeight="1" x14ac:dyDescent="0.25">
      <c r="A21" s="113" t="s">
        <v>147</v>
      </c>
      <c r="B21" s="113"/>
      <c r="C21" s="113"/>
      <c r="D21" s="113"/>
      <c r="E21" s="113"/>
      <c r="F21" s="113"/>
      <c r="G21" s="113"/>
      <c r="H21" s="113"/>
      <c r="I21" s="52" t="s">
        <v>148</v>
      </c>
      <c r="J21" s="54">
        <v>0.03</v>
      </c>
    </row>
    <row r="22" spans="1:10" ht="16.5" customHeight="1" x14ac:dyDescent="0.25">
      <c r="A22" s="113" t="s">
        <v>149</v>
      </c>
      <c r="B22" s="113"/>
      <c r="C22" s="113"/>
      <c r="D22" s="113"/>
      <c r="E22" s="113"/>
      <c r="F22" s="113"/>
      <c r="G22" s="113"/>
      <c r="H22" s="113"/>
      <c r="I22" s="52" t="s">
        <v>150</v>
      </c>
      <c r="J22" s="54">
        <f ca="1">IF(BDI.Opcao&lt;&gt;"Desonerado",0,IF(AND($J11&lt;&gt;$A$148,COUNTA(OFFSET(J14,1,0,6))&gt;0),4.5%,0%))</f>
        <v>0</v>
      </c>
    </row>
    <row r="23" spans="1:10" ht="16.5" customHeight="1" x14ac:dyDescent="0.25">
      <c r="A23" s="113" t="s">
        <v>151</v>
      </c>
      <c r="B23" s="113"/>
      <c r="C23" s="113"/>
      <c r="D23" s="113"/>
      <c r="E23" s="113"/>
      <c r="F23" s="113"/>
      <c r="G23" s="113"/>
      <c r="H23" s="113"/>
      <c r="I23" s="55" t="s">
        <v>152</v>
      </c>
      <c r="J23" s="54">
        <v>0.24229999999999999</v>
      </c>
    </row>
    <row r="24" spans="1:10" ht="16.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23.2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6.5" customHeight="1" x14ac:dyDescent="0.25">
      <c r="A26" s="56"/>
      <c r="B26" s="56"/>
      <c r="C26" s="111"/>
      <c r="D26" s="111"/>
      <c r="E26" s="111"/>
      <c r="F26" s="111"/>
      <c r="G26" s="111"/>
      <c r="H26" s="111"/>
      <c r="I26" s="56"/>
      <c r="J26" s="56"/>
    </row>
    <row r="27" spans="1:10" ht="26.25" customHeight="1" x14ac:dyDescent="0.25">
      <c r="A27" s="56"/>
      <c r="B27" s="56"/>
      <c r="C27" s="111"/>
      <c r="D27" s="111"/>
      <c r="E27" s="111"/>
      <c r="F27" s="111"/>
      <c r="G27" s="111"/>
      <c r="H27" s="111"/>
      <c r="I27" s="56"/>
      <c r="J27" s="56"/>
    </row>
    <row r="28" spans="1:10" ht="16.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27.75" customHeight="1" x14ac:dyDescent="0.25">
      <c r="A29" s="125" t="s">
        <v>168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6.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38.25" customHeight="1" x14ac:dyDescent="0.25">
      <c r="A31" s="122" t="s">
        <v>169</v>
      </c>
      <c r="B31" s="123"/>
      <c r="C31" s="123"/>
      <c r="D31" s="123"/>
      <c r="E31" s="123"/>
      <c r="F31" s="123"/>
      <c r="G31" s="123"/>
      <c r="H31" s="123"/>
      <c r="I31" s="123"/>
      <c r="J31" s="124"/>
    </row>
    <row r="32" spans="1:10" ht="34.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6.5" customHeight="1" x14ac:dyDescent="0.25">
      <c r="A33" s="51" t="s">
        <v>153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31.5" customHeigh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28.5" customHeight="1" x14ac:dyDescent="0.25">
      <c r="C35" t="s">
        <v>174</v>
      </c>
    </row>
    <row r="36" spans="1:10" ht="15" customHeight="1" x14ac:dyDescent="0.25"/>
    <row r="37" spans="1:10" x14ac:dyDescent="0.25">
      <c r="C37" s="50" t="s">
        <v>140</v>
      </c>
      <c r="D37" s="77" t="s">
        <v>12</v>
      </c>
      <c r="E37" s="77"/>
      <c r="F37" s="77"/>
      <c r="G37" s="7"/>
    </row>
    <row r="38" spans="1:10" x14ac:dyDescent="0.25">
      <c r="C38" s="50" t="s">
        <v>155</v>
      </c>
      <c r="D38" s="120" t="s">
        <v>156</v>
      </c>
      <c r="E38" s="120"/>
      <c r="F38" s="120"/>
      <c r="G38" s="120"/>
    </row>
    <row r="39" spans="1:10" ht="15" customHeight="1" x14ac:dyDescent="0.25">
      <c r="C39" s="50" t="s">
        <v>138</v>
      </c>
      <c r="D39" s="72" t="s">
        <v>136</v>
      </c>
      <c r="E39" s="72"/>
      <c r="F39" s="72"/>
      <c r="G39" s="73"/>
    </row>
    <row r="40" spans="1:10" ht="15" customHeight="1" x14ac:dyDescent="0.25">
      <c r="C40" s="50" t="s">
        <v>139</v>
      </c>
      <c r="D40" s="118" t="s">
        <v>137</v>
      </c>
      <c r="E40" s="118"/>
      <c r="F40" s="118"/>
      <c r="G40" s="74"/>
    </row>
    <row r="41" spans="1:10" ht="15" customHeight="1" x14ac:dyDescent="0.25"/>
    <row r="42" spans="1:10" ht="15" customHeight="1" x14ac:dyDescent="0.25"/>
    <row r="43" spans="1:10" ht="15" customHeight="1" x14ac:dyDescent="0.25"/>
    <row r="44" spans="1:10" ht="15" customHeight="1" x14ac:dyDescent="0.25"/>
    <row r="45" spans="1:10" ht="30" customHeight="1" x14ac:dyDescent="0.25"/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1"/>
      <c r="J50" s="11"/>
    </row>
    <row r="51" spans="1:10" x14ac:dyDescent="0.25">
      <c r="A51" s="12"/>
      <c r="B51" s="12"/>
      <c r="C51" s="103"/>
      <c r="D51" s="103"/>
      <c r="E51" s="103"/>
      <c r="F51" s="103"/>
      <c r="G51" s="103"/>
      <c r="H51" s="10"/>
      <c r="I51" s="11"/>
      <c r="J51" s="11"/>
    </row>
    <row r="52" spans="1:10" x14ac:dyDescent="0.25">
      <c r="A52" s="13"/>
      <c r="B52" s="13"/>
      <c r="C52" s="14"/>
      <c r="D52" s="15"/>
      <c r="E52" s="14"/>
      <c r="F52" s="12"/>
      <c r="G52" s="12"/>
      <c r="H52" s="10"/>
      <c r="I52" s="11"/>
      <c r="J52" s="11"/>
    </row>
    <row r="53" spans="1:10" ht="15" customHeight="1" x14ac:dyDescent="0.25">
      <c r="A53" s="13"/>
      <c r="B53" s="13"/>
      <c r="C53" s="14"/>
      <c r="D53" s="15"/>
      <c r="E53" s="14"/>
      <c r="F53" s="12"/>
      <c r="G53" s="12"/>
      <c r="H53" s="10"/>
      <c r="I53" s="11"/>
      <c r="J53" s="11"/>
    </row>
    <row r="54" spans="1:10" x14ac:dyDescent="0.25">
      <c r="A54" s="13"/>
      <c r="B54" s="13"/>
      <c r="C54" s="14"/>
      <c r="D54" s="15"/>
      <c r="E54" s="14"/>
      <c r="F54" s="16"/>
      <c r="G54" s="17"/>
      <c r="H54" s="10"/>
      <c r="I54" s="11"/>
      <c r="J54" s="11"/>
    </row>
    <row r="55" spans="1:10" ht="15" customHeight="1" x14ac:dyDescent="0.25">
      <c r="A55" s="13"/>
      <c r="B55" s="13"/>
      <c r="C55" s="14"/>
      <c r="D55" s="15"/>
      <c r="E55" s="14"/>
      <c r="F55" s="16"/>
      <c r="G55" s="17"/>
      <c r="H55" s="10"/>
      <c r="I55" s="11"/>
      <c r="J55" s="11"/>
    </row>
    <row r="56" spans="1:10" x14ac:dyDescent="0.25">
      <c r="A56" s="13"/>
      <c r="B56" s="13"/>
      <c r="C56" s="14"/>
      <c r="D56" s="15"/>
      <c r="E56" s="14"/>
      <c r="F56" s="16"/>
      <c r="G56" s="17"/>
      <c r="H56" s="10"/>
      <c r="I56" s="11"/>
      <c r="J56" s="11"/>
    </row>
    <row r="57" spans="1:10" x14ac:dyDescent="0.25">
      <c r="A57" s="10"/>
      <c r="B57" s="10"/>
      <c r="C57" s="10"/>
      <c r="D57" s="10"/>
      <c r="E57" s="10"/>
      <c r="F57" s="10"/>
      <c r="G57" s="10"/>
      <c r="H57" s="10"/>
      <c r="I57" s="11"/>
      <c r="J57" s="11"/>
    </row>
    <row r="58" spans="1:10" x14ac:dyDescent="0.25">
      <c r="A58" s="10"/>
      <c r="B58" s="10"/>
      <c r="C58" s="10"/>
      <c r="D58" s="10"/>
      <c r="E58" s="10"/>
      <c r="F58" s="10"/>
      <c r="G58" s="10"/>
      <c r="H58" s="10"/>
      <c r="I58" s="11"/>
      <c r="J58" s="11"/>
    </row>
    <row r="59" spans="1:10" x14ac:dyDescent="0.25">
      <c r="A59" s="10"/>
      <c r="B59" s="10"/>
      <c r="C59" s="10"/>
      <c r="D59" s="10"/>
      <c r="E59" s="10"/>
      <c r="F59" s="10"/>
      <c r="G59" s="10"/>
      <c r="H59" s="10"/>
      <c r="I59" s="11"/>
      <c r="J59" s="11"/>
    </row>
    <row r="60" spans="1:10" x14ac:dyDescent="0.25">
      <c r="A60" s="10"/>
      <c r="B60" s="10"/>
      <c r="C60" s="10"/>
      <c r="D60" s="10"/>
      <c r="E60" s="10"/>
      <c r="F60" s="10"/>
      <c r="G60" s="10"/>
      <c r="H60" s="10"/>
      <c r="I60" s="11"/>
      <c r="J60" s="11"/>
    </row>
    <row r="62" spans="1:10" ht="15" customHeight="1" x14ac:dyDescent="0.25"/>
    <row r="72" ht="15" customHeight="1" x14ac:dyDescent="0.25"/>
    <row r="74" ht="15" customHeight="1" x14ac:dyDescent="0.25"/>
  </sheetData>
  <mergeCells count="32">
    <mergeCell ref="E6:F6"/>
    <mergeCell ref="A2:G2"/>
    <mergeCell ref="B5:C5"/>
    <mergeCell ref="E5:F5"/>
    <mergeCell ref="C51:G51"/>
    <mergeCell ref="D37:F37"/>
    <mergeCell ref="D40:F40"/>
    <mergeCell ref="A11:J11"/>
    <mergeCell ref="A13:H14"/>
    <mergeCell ref="D38:G38"/>
    <mergeCell ref="A34:J34"/>
    <mergeCell ref="A31:J31"/>
    <mergeCell ref="A29:J29"/>
    <mergeCell ref="A19:H19"/>
    <mergeCell ref="A20:H20"/>
    <mergeCell ref="A21:H21"/>
    <mergeCell ref="A1:J1"/>
    <mergeCell ref="A3:J3"/>
    <mergeCell ref="A4:J4"/>
    <mergeCell ref="C26:H27"/>
    <mergeCell ref="A25:J25"/>
    <mergeCell ref="A22:H22"/>
    <mergeCell ref="A23:H23"/>
    <mergeCell ref="I13:I14"/>
    <mergeCell ref="J13:J14"/>
    <mergeCell ref="A15:H15"/>
    <mergeCell ref="A16:H16"/>
    <mergeCell ref="A17:H17"/>
    <mergeCell ref="A18:H18"/>
    <mergeCell ref="A8:J8"/>
    <mergeCell ref="A10:J10"/>
    <mergeCell ref="B6:C6"/>
  </mergeCells>
  <conditionalFormatting sqref="J23">
    <cfRule type="expression" dxfId="0" priority="1" stopIfTrue="1">
      <formula>DESONERACAO="não"</formula>
    </cfRule>
  </conditionalFormatting>
  <dataValidations count="4">
    <dataValidation type="list" allowBlank="1" showErrorMessage="1" sqref="A11:J11">
      <formula1>BDI.TipoObra</formula1>
      <formula2>0</formula2>
    </dataValidation>
    <dataValidation operator="greaterThanOrEqual" allowBlank="1" showErrorMessage="1" errorTitle="Erro de valores" error="Digite um valor igual a 0% ou 2%." sqref="J22">
      <formula1>0</formula1>
      <formula2>0</formula2>
    </dataValidation>
    <dataValidation type="decimal" allowBlank="1" showErrorMessage="1" errorTitle="Erro de valores" error="Digite um valor maior do que 0." sqref="J21">
      <formula1>0</formula1>
      <formula2>1</formula2>
    </dataValidation>
    <dataValidation type="decimal" allowBlank="1" showErrorMessage="1" errorTitle="Erro de valores" error="Digite um valor entre 0% e 100%" sqref="J15:J20">
      <formula1>0</formula1>
      <formula2>1</formula2>
    </dataValidation>
  </dataValidations>
  <pageMargins left="0.25" right="0.25" top="0.21634615384615385" bottom="0.12820512820512819" header="0.3" footer="0.3"/>
  <pageSetup paperSize="9" scale="73" fitToHeight="0" orientation="portrait" horizontalDpi="4294967293" verticalDpi="4294967293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BDI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 COMPRAS</cp:lastModifiedBy>
  <cp:lastPrinted>2022-10-14T14:01:47Z</cp:lastPrinted>
  <dcterms:created xsi:type="dcterms:W3CDTF">2014-03-25T19:05:45Z</dcterms:created>
  <dcterms:modified xsi:type="dcterms:W3CDTF">2022-10-18T17:38:23Z</dcterms:modified>
</cp:coreProperties>
</file>